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_Print_Titles" localSheetId="0">'справка №1-БАЛАНС'!$8:$8</definedName>
    <definedName name="_xlnm__FilterDatabase" localSheetId="0">NA()</definedName>
    <definedName name="_xlnm_Print_Area" localSheetId="2">'справка №3-ОПП по прекия метод'!$A$1:$D$52</definedName>
    <definedName name="_xlnm__FilterDatabase" localSheetId="2">'справка №3-ОПП по прекия метод'!$A$8:$D$47</definedName>
    <definedName name="_xlnm_Print_Area" localSheetId="3">'справка №4-ОСК'!$A$1:$M$35</definedName>
    <definedName name="_xlnm_Print_Area" localSheetId="4">'справка №5'!$A$1:$R$43</definedName>
    <definedName name="_xlnm_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<sst xmlns="http://schemas.openxmlformats.org/spreadsheetml/2006/main" count="1053" uniqueCount="874">
  <si>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</si>
  <si>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</si>
  <si>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</si>
  <si>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 консолидиран</t>
  </si>
  <si>
    <t>РГ-05-256</t>
  </si>
  <si>
    <t>Отчетен период:01.01-31.12.2013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</si>
  <si>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</si>
  <si>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</si>
  <si>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</si>
  <si>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</si>
  <si>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</si>
  <si>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</si>
  <si>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</si>
  <si>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</si>
  <si>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</si>
  <si>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</si>
  <si>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</si>
  <si>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</si>
  <si>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</si>
  <si>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</si>
  <si>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</si>
  <si>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</si>
  <si>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</si>
  <si>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</si>
  <si>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</si>
  <si>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</si>
  <si>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</si>
  <si>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</si>
  <si>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</si>
  <si>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</si>
  <si>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</si>
  <si>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</si>
  <si>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</si>
  <si>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</si>
  <si>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</si>
  <si>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</si>
  <si>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</si>
  <si>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</si>
  <si>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</si>
  <si>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</si>
  <si>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</si>
  <si>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</si>
  <si>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</si>
  <si>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</si>
  <si>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</si>
  <si>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</si>
  <si>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</si>
  <si>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</si>
  <si>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</si>
  <si>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</si>
  <si>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</si>
  <si>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</si>
  <si>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</si>
  <si>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</si>
  <si>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</si>
  <si>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</si>
  <si>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</si>
  <si>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</si>
  <si>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</si>
  <si>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</si>
  <si>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</si>
  <si>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</si>
  <si>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</si>
  <si>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</si>
  <si>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</si>
  <si>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</si>
  <si>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</si>
  <si>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</si>
  <si>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</si>
  <si>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</si>
  <si>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</si>
  <si>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</si>
  <si>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</si>
  <si>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</si>
  <si>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</si>
  <si>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</si>
  <si>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</si>
  <si>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</si>
  <si>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</si>
  <si>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</si>
  <si>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</si>
  <si>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</si>
  <si>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</si>
  <si>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</si>
  <si>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</si>
  <si>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</si>
  <si>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</si>
  <si>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</si>
  <si>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</si>
  <si>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</si>
  <si>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</si>
  <si>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</si>
  <si>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</si>
  <si>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</si>
  <si>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</si>
  <si>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</si>
  <si>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</si>
  <si>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</si>
  <si>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</si>
  <si>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</si>
  <si>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</si>
  <si>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</si>
  <si>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</si>
  <si>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</si>
  <si>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</si>
  <si>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</si>
  <si>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</si>
  <si>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</si>
  <si>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</si>
  <si>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</si>
  <si>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</si>
  <si>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</si>
  <si>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</si>
  <si>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</si>
  <si>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</si>
  <si>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</si>
  <si>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</si>
  <si>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</si>
  <si>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</si>
  <si>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</si>
  <si>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</si>
  <si>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</si>
  <si>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</si>
  <si>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</si>
  <si>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</si>
  <si>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</si>
  <si>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</si>
  <si>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</si>
  <si>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</si>
  <si>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</si>
  <si>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</si>
  <si>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</si>
  <si>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</si>
  <si>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</si>
  <si>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</si>
  <si>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</si>
  <si>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</si>
  <si>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</si>
  <si>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</si>
  <si>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</si>
  <si>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</si>
  <si>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</si>
  <si>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</si>
  <si>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</si>
  <si>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</si>
  <si>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</si>
  <si>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</si>
  <si>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</si>
  <si>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</si>
  <si>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</si>
  <si>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</si>
  <si>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</si>
  <si>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</si>
  <si>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</si>
  <si>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</si>
  <si>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</si>
  <si>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</si>
  <si>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</si>
  <si>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</si>
  <si>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</si>
  <si>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</si>
  <si>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</si>
  <si>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</si>
  <si>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</si>
  <si>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</si>
  <si>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</si>
  <si>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</si>
  <si>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</si>
  <si>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</si>
  <si>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</si>
  <si>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</si>
  <si>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</si>
  <si>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</si>
  <si>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</si>
  <si>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</si>
  <si>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</si>
  <si>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</si>
  <si>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</si>
  <si>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</si>
  <si>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</si>
  <si>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</si>
  <si>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</si>
  <si>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</si>
  <si>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</si>
  <si>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</si>
  <si>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</si>
  <si>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</si>
  <si>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</si>
  <si>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</si>
  <si>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</si>
  <si>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</si>
  <si>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</si>
  <si>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</si>
  <si>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</si>
  <si>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</si>
  <si>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</si>
  <si>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</si>
  <si>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</si>
  <si>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</si>
  <si>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</si>
  <si>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</si>
  <si>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</si>
  <si>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</si>
  <si>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</si>
  <si>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</si>
  <si>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</si>
  <si>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</si>
  <si>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</si>
  <si>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</si>
  <si>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</si>
  <si>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</si>
  <si>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</si>
  <si>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</si>
  <si>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</si>
  <si>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</si>
  <si>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</si>
  <si>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</si>
  <si>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</si>
  <si>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</si>
  <si>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</si>
  <si>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</si>
  <si>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</si>
  <si>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</si>
  <si>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</si>
  <si>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</si>
  <si>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</si>
  <si>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</si>
  <si>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</si>
  <si>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</si>
  <si>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</si>
  <si>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</si>
  <si>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</si>
  <si>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</si>
  <si>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</si>
  <si>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</si>
  <si>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</si>
  <si>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</si>
  <si>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</si>
  <si>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</si>
  <si>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</si>
  <si>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</si>
  <si>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</si>
  <si>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</si>
  <si>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</si>
  <si>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</si>
  <si>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</si>
  <si>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</si>
  <si>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</si>
  <si>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</si>
  <si>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</si>
  <si>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</si>
  <si>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</si>
  <si>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</si>
  <si>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</si>
  <si>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</si>
  <si>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</si>
  <si>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</si>
  <si>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</si>
  <si>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</si>
  <si>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</si>
  <si>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</si>
  <si>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</si>
  <si>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</si>
  <si>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</si>
  <si>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</si>
  <si>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</si>
  <si>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</si>
  <si>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</si>
  <si>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</si>
  <si>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</si>
  <si>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</si>
  <si>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</si>
  <si>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</si>
  <si>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</si>
  <si>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31.12.2013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</si>
  <si>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</si>
  <si>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</si>
  <si>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</si>
  <si>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отчета:консолидиран </t>
  </si>
  <si>
    <t>Отчетен период: 01.01-31.12.2013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</si>
  <si>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</si>
  <si>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</si>
  <si>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</si>
  <si>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</si>
  <si>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</si>
  <si>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</si>
  <si>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</si>
  <si>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</si>
  <si>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</si>
  <si>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</si>
  <si>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</si>
  <si>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</si>
  <si>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</si>
  <si>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</si>
  <si>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</si>
  <si>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</si>
  <si>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</si>
  <si>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</si>
  <si>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</si>
  <si>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</si>
  <si>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</si>
  <si>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</si>
  <si>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</si>
  <si>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</si>
  <si>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</si>
  <si>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</si>
  <si>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</si>
  <si>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</si>
  <si>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</si>
  <si>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</si>
  <si>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</si>
  <si>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</si>
  <si>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</si>
  <si>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</si>
  <si>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</si>
  <si>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</si>
  <si>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</si>
  <si>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</si>
  <si>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</si>
  <si>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</si>
  <si>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</si>
  <si>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</si>
  <si>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</si>
  <si>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</si>
  <si>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</si>
  <si>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</si>
  <si>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</si>
  <si>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</si>
  <si>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</si>
  <si>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</si>
  <si>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</si>
  <si>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</si>
  <si>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</si>
  <si>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</si>
  <si>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</si>
  <si>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</si>
  <si>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</si>
  <si>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</si>
  <si>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</si>
  <si>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</si>
  <si>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</si>
  <si>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</si>
  <si>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</si>
  <si>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</si>
  <si>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</si>
  <si>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</si>
  <si>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</si>
  <si>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</si>
  <si>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</si>
  <si>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</si>
  <si>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</si>
  <si>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</si>
  <si>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</si>
  <si>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</si>
  <si>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</si>
  <si>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</si>
  <si>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</si>
  <si>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</si>
  <si>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</si>
  <si>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</si>
  <si>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</si>
  <si>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</si>
  <si>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</si>
  <si>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</si>
  <si>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</si>
  <si>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</si>
  <si>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</si>
  <si>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</si>
  <si>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</si>
  <si>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</si>
  <si>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</si>
  <si>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</si>
  <si>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</si>
  <si>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</si>
  <si>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</si>
  <si>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</si>
  <si>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</si>
  <si>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</si>
  <si>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</si>
  <si>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</si>
  <si>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</si>
  <si>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</si>
  <si>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</si>
  <si>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</si>
  <si>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</si>
  <si>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</si>
  <si>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</si>
  <si>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</si>
  <si>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</si>
  <si>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</si>
  <si>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</si>
  <si>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</si>
  <si>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</si>
  <si>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</si>
  <si>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консолидиран </t>
  </si>
  <si>
    <t>Отчетен период:01.01-31.12.2013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</si>
  <si>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</si>
  <si>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</si>
  <si>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</si>
  <si>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</si>
  <si>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</si>
  <si>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</si>
  <si>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</si>
  <si>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</si>
  <si>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</si>
  <si>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</si>
  <si>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</si>
  <si>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</si>
  <si>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</si>
  <si>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</si>
  <si>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</si>
  <si>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</si>
  <si>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</si>
  <si>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</si>
  <si>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</si>
  <si>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</si>
  <si>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</si>
  <si>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</si>
  <si>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</si>
  <si>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</si>
  <si>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</si>
  <si>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</si>
  <si>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</si>
  <si>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</si>
  <si>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</si>
  <si>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</si>
  <si>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</si>
  <si>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</si>
  <si>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</si>
  <si>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</si>
  <si>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</si>
  <si>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</si>
  <si>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</si>
  <si>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</si>
  <si>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</si>
  <si>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</si>
  <si>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</si>
  <si>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</si>
  <si>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</si>
  <si>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</si>
  <si>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</si>
  <si>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</si>
  <si>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</si>
  <si>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</si>
  <si>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</si>
  <si>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</si>
  <si>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</si>
  <si>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</si>
  <si>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</si>
  <si>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</si>
  <si>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</si>
  <si>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</si>
  <si>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</si>
  <si>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</si>
  <si>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</si>
  <si>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</si>
  <si>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</si>
  <si>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</si>
  <si>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</si>
  <si>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</si>
  <si>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</si>
  <si>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</si>
  <si>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</si>
  <si>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</si>
  <si>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</si>
  <si>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</si>
  <si>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</si>
  <si>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</si>
  <si>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</si>
  <si>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</si>
  <si>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</si>
  <si>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31.12.2013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</si>
  <si>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</si>
  <si>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</si>
  <si>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</si>
  <si>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</si>
  <si>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</si>
  <si>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</si>
  <si>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</si>
  <si>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</si>
  <si>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</si>
  <si>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</si>
  <si>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</si>
  <si>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</si>
  <si>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</si>
  <si>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</si>
  <si>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</si>
  <si>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</si>
  <si>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</si>
  <si>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</si>
  <si>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</si>
  <si>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</si>
  <si>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</si>
  <si>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</si>
  <si>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</si>
  <si>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</si>
  <si>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</si>
  <si>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</si>
  <si>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</si>
  <si>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</si>
  <si>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</si>
  <si>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</si>
  <si>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</si>
  <si>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</si>
  <si>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</si>
  <si>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</si>
  <si>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</si>
  <si>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</si>
  <si>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</si>
  <si>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</si>
  <si>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</si>
  <si>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</si>
  <si>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</si>
  <si>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</si>
  <si>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</si>
  <si>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</si>
  <si>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</si>
  <si>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</si>
  <si>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</si>
  <si>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</si>
  <si>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</si>
  <si>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</si>
  <si>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</si>
  <si>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</si>
  <si>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</si>
  <si>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</si>
  <si>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</si>
  <si>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</si>
  <si>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</si>
  <si>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</si>
  <si>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</si>
  <si>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</si>
  <si>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</si>
  <si>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съставяне:31.12.2013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</si>
  <si>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</si>
  <si>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</si>
  <si>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</si>
  <si>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</si>
  <si>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период:01.01-31.12.2013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</si>
  <si>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</si>
  <si>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</si>
  <si>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</si>
  <si>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</si>
  <si>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</si>
  <si>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</si>
  <si>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</si>
  <si>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</si>
  <si>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</si>
  <si>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</si>
  <si>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</si>
  <si>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</si>
  <si>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</si>
  <si>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</si>
  <si>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</si>
  <si>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</si>
  <si>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</si>
  <si>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</si>
  <si>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</si>
  <si>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</si>
  <si>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</si>
  <si>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</si>
  <si>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</si>
  <si>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</si>
  <si>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</si>
  <si>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</si>
  <si>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</si>
  <si>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</si>
  <si>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</si>
  <si>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</si>
  <si>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</si>
  <si>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</si>
  <si>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</si>
  <si>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</si>
  <si>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</si>
  <si>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</si>
  <si>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</si>
  <si>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</si>
  <si>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</si>
  <si>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</si>
  <si>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</si>
  <si>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</si>
  <si>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</si>
  <si>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</si>
  <si>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</si>
  <si>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</si>
  <si>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</si>
  <si>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</si>
  <si>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</si>
  <si>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</si>
  <si>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</si>
  <si>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</si>
  <si>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</si>
  <si>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</si>
  <si>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</si>
  <si>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</si>
  <si>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</si>
  <si>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</si>
  <si>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</si>
  <si>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</si>
  <si>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</si>
  <si>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</si>
  <si>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</si>
  <si>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</si>
  <si>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</si>
  <si>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</si>
  <si>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</si>
  <si>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</si>
  <si>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</si>
  <si>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</si>
  <si>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</si>
  <si>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</si>
  <si>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</si>
  <si>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</si>
  <si>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</si>
  <si>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</si>
  <si>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</si>
  <si>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</si>
  <si>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</si>
  <si>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</si>
  <si>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</si>
  <si>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</si>
  <si>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</si>
  <si>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</si>
  <si>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</si>
  <si>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</si>
  <si>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31.12.2013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</si>
  <si>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</si>
  <si>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</si>
  <si>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</si>
  <si>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</si>
  <si>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</si>
  <si>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</si>
  <si>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</si>
  <si>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</si>
  <si>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</si>
  <si>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</si>
  <si>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</si>
  <si>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</si>
  <si>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</si>
  <si>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</si>
  <si>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</si>
  <si>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</si>
  <si>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</si>
  <si>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</si>
  <si>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</si>
  <si>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</si>
  <si>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</si>
  <si>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</si>
  <si>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</si>
  <si>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</si>
  <si>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</si>
  <si>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</si>
  <si>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</si>
  <si>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</si>
  <si>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</si>
  <si>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</si>
  <si>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</si>
  <si>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</si>
  <si>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</si>
  <si>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</si>
  <si>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</si>
  <si>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</si>
  <si>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</si>
  <si>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</si>
  <si>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</si>
  <si>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</si>
  <si>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</si>
  <si>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</si>
  <si>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</si>
  <si>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</si>
  <si>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</si>
  <si>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</si>
  <si>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</si>
  <si>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</si>
  <si>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</si>
  <si>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</si>
  <si>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</si>
  <si>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</si>
  <si>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</si>
  <si>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</si>
  <si>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</si>
  <si>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</si>
  <si>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</si>
  <si>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</si>
  <si>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</si>
  <si>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</si>
  <si>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</si>
  <si>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</si>
  <si>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</si>
  <si>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</si>
  <si>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</si>
  <si>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</si>
  <si>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</si>
  <si>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</si>
  <si>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</si>
  <si>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</si>
  <si>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</si>
  <si>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</si>
  <si>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</si>
  <si>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</si>
  <si>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</si>
  <si>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</si>
  <si>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</si>
  <si>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</si>
  <si>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</si>
  <si>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</si>
  <si>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</si>
  <si>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</si>
  <si>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</si>
  <si>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</si>
  <si>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</si>
  <si>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</si>
  <si>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</si>
  <si>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</si>
  <si>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</si>
  <si>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</si>
  <si>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</si>
  <si>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</si>
  <si>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</si>
  <si>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</si>
  <si>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</si>
  <si>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</si>
  <si>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</si>
  <si>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</si>
  <si>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</si>
  <si>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</si>
  <si>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</si>
  <si>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</si>
  <si>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</si>
  <si>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</si>
  <si>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</si>
  <si>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</si>
  <si>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</si>
  <si>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</si>
  <si>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</si>
  <si>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</si>
  <si>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</si>
  <si>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</si>
  <si>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</si>
  <si>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</si>
  <si>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</si>
  <si>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</si>
  <si>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</si>
  <si>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</si>
  <si>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</si>
  <si>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</si>
  <si>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</si>
  <si>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</si>
  <si>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</si>
  <si>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</si>
  <si>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</si>
  <si>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</si>
  <si>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</si>
  <si>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</si>
  <si>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</si>
  <si>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</si>
  <si>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</si>
  <si>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</si>
  <si>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</si>
  <si>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</si>
  <si>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</si>
  <si>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</si>
  <si>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</si>
  <si>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</si>
  <si>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</si>
  <si>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</si>
  <si>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</si>
  <si>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</si>
  <si>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</si>
  <si>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</si>
  <si>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</si>
  <si>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</si>
  <si>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</si>
  <si>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</si>
  <si>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</si>
  <si>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</si>
  <si>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</si>
  <si>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</si>
  <si>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</si>
  <si>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</si>
  <si>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</si>
  <si>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</si>
  <si>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</si>
  <si>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</si>
  <si>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</si>
  <si>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</si>
  <si>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</si>
  <si>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</si>
  <si>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</si>
  <si>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</si>
  <si>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</si>
  <si>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</si>
  <si>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</si>
  <si>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</si>
  <si>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</si>
  <si>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</si>
  <si>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</si>
  <si>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</si>
  <si>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</si>
  <si>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</si>
  <si>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съставяне:31.12.2013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</si>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</sst>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30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0" fillId="3" borderId="6" xfId="26" applyNumberFormat="1" applyFont="1" applyFill="1" applyBorder="1" applyAlignment="1" applyProtection="1">
      <alignment vertical="top" wrapText="1"/>
      <protection locked="0"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A94" sqref="A94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39428</v>
      </c>
      <c r="D11" s="41">
        <v>41412</v>
      </c>
      <c r="E11" s="36" t="s">
        <v>22</v>
      </c>
      <c r="F11" s="42" t="s">
        <v>23</v>
      </c>
      <c r="G11" s="43">
        <f>5417+8</f>
        <v>5425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17943</v>
      </c>
      <c r="D12" s="41">
        <v>19033</v>
      </c>
      <c r="E12" s="36" t="s">
        <v>26</v>
      </c>
      <c r="F12" s="42" t="s">
        <v>27</v>
      </c>
      <c r="G12" s="44">
        <f>5417+8</f>
        <v>5425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1553</v>
      </c>
      <c r="D13" s="41">
        <v>1870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8847</v>
      </c>
      <c r="D14" s="41">
        <v>9266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4827</v>
      </c>
      <c r="D15" s="41">
        <v>4856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547</v>
      </c>
      <c r="D17" s="41">
        <v>668</v>
      </c>
      <c r="E17" s="45" t="s">
        <v>46</v>
      </c>
      <c r="F17" s="48" t="s">
        <v>47</v>
      </c>
      <c r="G17" s="49">
        <f>G11+G14+G15+G16</f>
        <v>5425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1282</v>
      </c>
      <c r="D18" s="41">
        <v>1597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74427</v>
      </c>
      <c r="D19" s="55">
        <f>SUM(D11:D18)</f>
        <v>78702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21916</v>
      </c>
      <c r="D20" s="41">
        <v>20648</v>
      </c>
      <c r="E20" s="36" t="s">
        <v>57</v>
      </c>
      <c r="F20" s="42" t="s">
        <v>58</v>
      </c>
      <c r="G20" s="43">
        <v>24810</v>
      </c>
      <c r="H20" s="43">
        <v>28125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35</v>
      </c>
      <c r="D24" s="41">
        <v>1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59129</v>
      </c>
      <c r="H25" s="49">
        <f>H19+H20+H21</f>
        <v>62444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36</v>
      </c>
      <c r="D27" s="55">
        <f>SUM(D23:D26)</f>
        <v>2</v>
      </c>
      <c r="E27" s="61" t="s">
        <v>83</v>
      </c>
      <c r="F27" s="42" t="s">
        <v>84</v>
      </c>
      <c r="G27" s="49">
        <f>SUM(G28:G30)</f>
        <v>51920</v>
      </c>
      <c r="H27" s="49">
        <f>SUM(H28:H30)</f>
        <v>50438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f>51920</f>
        <v>51920</v>
      </c>
      <c r="H28" s="43">
        <v>50438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-1876</v>
      </c>
      <c r="H32" s="46">
        <v>-1833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50044</v>
      </c>
      <c r="H33" s="49">
        <f>H27+H31+H32</f>
        <v>48605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0</v>
      </c>
      <c r="D34" s="55">
        <f>SUM(D35:D38)</f>
        <v>0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114598</v>
      </c>
      <c r="H36" s="49">
        <f>H25+H17+H33</f>
        <v>116466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/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0</v>
      </c>
      <c r="D45" s="55">
        <f>D34+D39+D44</f>
        <v>0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/>
      <c r="D47" s="41">
        <v>385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>
        <f>3994-1958</f>
        <v>2036</v>
      </c>
      <c r="D48" s="41"/>
      <c r="E48" s="36" t="s">
        <v>150</v>
      </c>
      <c r="F48" s="42" t="s">
        <v>151</v>
      </c>
      <c r="G48" s="43">
        <v>286</v>
      </c>
      <c r="H48" s="43">
        <v>244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286</v>
      </c>
      <c r="H49" s="49">
        <f>SUM(H43:H48)</f>
        <v>244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>
        <v>176</v>
      </c>
      <c r="D50" s="41">
        <v>176</v>
      </c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2212</v>
      </c>
      <c r="D51" s="55">
        <f>SUM(D47:D50)</f>
        <v>561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4271</v>
      </c>
      <c r="H53" s="43">
        <v>4304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98591</v>
      </c>
      <c r="D55" s="55">
        <f>D19+D20+D21+D27+D32+D45+D51+D53+D54</f>
        <v>99913</v>
      </c>
      <c r="E55" s="36" t="s">
        <v>173</v>
      </c>
      <c r="F55" s="72" t="s">
        <v>174</v>
      </c>
      <c r="G55" s="49">
        <f>G49+G51+G52+G53+G54</f>
        <v>4557</v>
      </c>
      <c r="H55" s="49">
        <f>H49+H51+H52+H53+H54</f>
        <v>4548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1982</v>
      </c>
      <c r="D58" s="41">
        <v>2008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f>43174</f>
        <v>43174</v>
      </c>
      <c r="H59" s="43">
        <v>49270</v>
      </c>
      <c r="M59" s="62"/>
    </row>
    <row r="60" spans="1:8" ht="15" customHeight="1">
      <c r="A60" s="34" t="s">
        <v>184</v>
      </c>
      <c r="B60" s="40" t="s">
        <v>185</v>
      </c>
      <c r="C60" s="41">
        <f>49327</f>
        <v>49327</v>
      </c>
      <c r="D60" s="41">
        <v>62719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12486</v>
      </c>
      <c r="H61" s="49">
        <f>SUM(H62:H68)</f>
        <v>15816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2472</v>
      </c>
      <c r="H62" s="43">
        <v>840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51309</v>
      </c>
      <c r="D64" s="55">
        <f>SUM(D58:D63)</f>
        <v>64727</v>
      </c>
      <c r="E64" s="36" t="s">
        <v>201</v>
      </c>
      <c r="F64" s="42" t="s">
        <v>202</v>
      </c>
      <c r="G64" s="43">
        <f>6976+39</f>
        <v>7015</v>
      </c>
      <c r="H64" s="43">
        <v>12066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86"/>
      <c r="H65" s="43">
        <v>1252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398</v>
      </c>
      <c r="H66" s="43">
        <v>479</v>
      </c>
    </row>
    <row r="67" spans="1:8" ht="15" customHeight="1">
      <c r="A67" s="34" t="s">
        <v>208</v>
      </c>
      <c r="B67" s="40" t="s">
        <v>209</v>
      </c>
      <c r="C67" s="41">
        <v>14932</v>
      </c>
      <c r="D67" s="41">
        <v>11005</v>
      </c>
      <c r="E67" s="36" t="s">
        <v>210</v>
      </c>
      <c r="F67" s="42" t="s">
        <v>211</v>
      </c>
      <c r="G67" s="43">
        <v>98</v>
      </c>
      <c r="H67" s="43">
        <v>80</v>
      </c>
    </row>
    <row r="68" spans="1:8" ht="15" customHeight="1">
      <c r="A68" s="34" t="s">
        <v>212</v>
      </c>
      <c r="B68" s="40" t="s">
        <v>213</v>
      </c>
      <c r="C68" s="41">
        <v>4202</v>
      </c>
      <c r="D68" s="41">
        <v>2746</v>
      </c>
      <c r="E68" s="36" t="s">
        <v>214</v>
      </c>
      <c r="F68" s="42" t="s">
        <v>215</v>
      </c>
      <c r="G68" s="43">
        <v>2503</v>
      </c>
      <c r="H68" s="43">
        <v>1099</v>
      </c>
    </row>
    <row r="69" spans="1:8" ht="15" customHeight="1">
      <c r="A69" s="34" t="s">
        <v>216</v>
      </c>
      <c r="B69" s="40" t="s">
        <v>217</v>
      </c>
      <c r="C69" s="41">
        <f>1169+1958</f>
        <v>3127</v>
      </c>
      <c r="D69" s="41">
        <v>5747</v>
      </c>
      <c r="E69" s="57" t="s">
        <v>78</v>
      </c>
      <c r="F69" s="42" t="s">
        <v>218</v>
      </c>
      <c r="G69" s="43">
        <f>5252</f>
        <v>5252</v>
      </c>
      <c r="H69" s="43">
        <v>5098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465</v>
      </c>
      <c r="H70" s="43">
        <v>490</v>
      </c>
    </row>
    <row r="71" spans="1:18" ht="15" customHeight="1">
      <c r="A71" s="34" t="s">
        <v>223</v>
      </c>
      <c r="B71" s="40" t="s">
        <v>224</v>
      </c>
      <c r="C71" s="41">
        <v>3592</v>
      </c>
      <c r="D71" s="41">
        <v>3817</v>
      </c>
      <c r="E71" s="61" t="s">
        <v>46</v>
      </c>
      <c r="F71" s="87" t="s">
        <v>225</v>
      </c>
      <c r="G71" s="88">
        <f>G59+G60+G61+G69+G70</f>
        <v>61377</v>
      </c>
      <c r="H71" s="88">
        <f>H59+H60+H61+H69+H70</f>
        <v>70674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9"/>
      <c r="G72" s="90"/>
      <c r="H72" s="91"/>
    </row>
    <row r="73" spans="1:8" ht="15" customHeight="1">
      <c r="A73" s="34" t="s">
        <v>228</v>
      </c>
      <c r="B73" s="40" t="s">
        <v>229</v>
      </c>
      <c r="C73" s="41"/>
      <c r="D73" s="41"/>
      <c r="E73" s="92"/>
      <c r="F73" s="93"/>
      <c r="G73" s="94"/>
      <c r="H73" s="95"/>
    </row>
    <row r="74" spans="1:8" ht="15" customHeight="1">
      <c r="A74" s="34" t="s">
        <v>230</v>
      </c>
      <c r="B74" s="40" t="s">
        <v>231</v>
      </c>
      <c r="C74" s="41">
        <v>458</v>
      </c>
      <c r="D74" s="41">
        <v>340</v>
      </c>
      <c r="E74" s="36" t="s">
        <v>232</v>
      </c>
      <c r="F74" s="96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26487</v>
      </c>
      <c r="D75" s="55">
        <f>SUM(D67:D74)</f>
        <v>23831</v>
      </c>
      <c r="E75" s="57" t="s">
        <v>161</v>
      </c>
      <c r="F75" s="48" t="s">
        <v>235</v>
      </c>
      <c r="G75" s="43">
        <v>89</v>
      </c>
      <c r="H75" s="43">
        <v>86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7"/>
      <c r="G77" s="98"/>
      <c r="H77" s="99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8"/>
      <c r="G78" s="98"/>
      <c r="H78" s="99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100">
        <f>G71+G74+G75+G76</f>
        <v>61466</v>
      </c>
      <c r="H79" s="100">
        <f>H71+H74+H75+H76</f>
        <v>70760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1"/>
      <c r="G80" s="102"/>
      <c r="H80" s="103"/>
    </row>
    <row r="81" spans="1:8" ht="15" customHeight="1">
      <c r="A81" s="34" t="s">
        <v>247</v>
      </c>
      <c r="B81" s="40" t="s">
        <v>248</v>
      </c>
      <c r="C81" s="41"/>
      <c r="D81" s="41"/>
      <c r="E81" s="92"/>
      <c r="F81" s="102"/>
      <c r="G81" s="102"/>
      <c r="H81" s="103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2"/>
      <c r="G82" s="102"/>
      <c r="H82" s="103"/>
    </row>
    <row r="83" spans="1:8" ht="15" customHeight="1">
      <c r="A83" s="34" t="s">
        <v>133</v>
      </c>
      <c r="B83" s="40" t="s">
        <v>251</v>
      </c>
      <c r="C83" s="41"/>
      <c r="D83" s="41"/>
      <c r="E83" s="92"/>
      <c r="F83" s="102"/>
      <c r="G83" s="102"/>
      <c r="H83" s="103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2"/>
      <c r="G84" s="102"/>
      <c r="H84" s="103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2"/>
      <c r="F85" s="102"/>
      <c r="G85" s="102"/>
      <c r="H85" s="103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2"/>
      <c r="G86" s="102"/>
      <c r="H86" s="103"/>
    </row>
    <row r="87" spans="1:13" ht="15" customHeight="1">
      <c r="A87" s="34" t="s">
        <v>255</v>
      </c>
      <c r="B87" s="40" t="s">
        <v>256</v>
      </c>
      <c r="C87" s="41">
        <v>516</v>
      </c>
      <c r="D87" s="41">
        <v>740</v>
      </c>
      <c r="E87" s="92"/>
      <c r="F87" s="102"/>
      <c r="G87" s="102"/>
      <c r="H87" s="103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2"/>
      <c r="G88" s="102"/>
      <c r="H88" s="103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2"/>
      <c r="G89" s="102"/>
      <c r="H89" s="103"/>
      <c r="M89" s="62"/>
    </row>
    <row r="90" spans="1:8" ht="15" customHeight="1">
      <c r="A90" s="34" t="s">
        <v>261</v>
      </c>
      <c r="B90" s="40" t="s">
        <v>262</v>
      </c>
      <c r="C90" s="41">
        <f>3377+15+56</f>
        <v>3448</v>
      </c>
      <c r="D90" s="41">
        <v>2238</v>
      </c>
      <c r="E90" s="74"/>
      <c r="F90" s="102"/>
      <c r="G90" s="102"/>
      <c r="H90" s="103"/>
    </row>
    <row r="91" spans="1:14" ht="15" customHeight="1">
      <c r="A91" s="34" t="s">
        <v>263</v>
      </c>
      <c r="B91" s="54" t="s">
        <v>264</v>
      </c>
      <c r="C91" s="55">
        <f>SUM(C87:C90)</f>
        <v>3964</v>
      </c>
      <c r="D91" s="55">
        <f>SUM(D87:D90)</f>
        <v>2978</v>
      </c>
      <c r="E91" s="74"/>
      <c r="F91" s="102"/>
      <c r="G91" s="102"/>
      <c r="H91" s="103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270</v>
      </c>
      <c r="D92" s="41">
        <v>325</v>
      </c>
      <c r="E92" s="74"/>
      <c r="F92" s="102"/>
      <c r="G92" s="102"/>
      <c r="H92" s="103"/>
    </row>
    <row r="93" spans="1:14" ht="15" customHeight="1">
      <c r="A93" s="34" t="s">
        <v>267</v>
      </c>
      <c r="B93" s="104" t="s">
        <v>268</v>
      </c>
      <c r="C93" s="55">
        <f>C64+C75+C84+C91+C92</f>
        <v>82030</v>
      </c>
      <c r="D93" s="55">
        <f>D64+D75+D84+D91+D92</f>
        <v>91861</v>
      </c>
      <c r="E93" s="92"/>
      <c r="F93" s="102"/>
      <c r="G93" s="102"/>
      <c r="H93" s="103"/>
      <c r="I93" s="50"/>
      <c r="J93" s="50"/>
      <c r="K93" s="50"/>
      <c r="L93" s="50"/>
      <c r="M93" s="59"/>
      <c r="N93" s="50"/>
    </row>
    <row r="94" spans="1:18" ht="15.75" customHeight="1">
      <c r="A94" s="105" t="s">
        <v>269</v>
      </c>
      <c r="B94" s="106" t="s">
        <v>270</v>
      </c>
      <c r="C94" s="107">
        <f>C93+C55</f>
        <v>180621</v>
      </c>
      <c r="D94" s="107">
        <f>D93+D55</f>
        <v>191774</v>
      </c>
      <c r="E94" s="108" t="s">
        <v>271</v>
      </c>
      <c r="F94" s="109" t="s">
        <v>272</v>
      </c>
      <c r="G94" s="110">
        <f>G36+G39+G55+G79</f>
        <v>180621</v>
      </c>
      <c r="H94" s="110">
        <f>H36+H39+H55+H79</f>
        <v>191774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1"/>
      <c r="B95" s="112"/>
      <c r="C95" s="111"/>
      <c r="D95" s="111"/>
      <c r="E95" s="113"/>
      <c r="F95" s="114"/>
      <c r="G95" s="115"/>
      <c r="H95" s="116"/>
      <c r="M95" s="62"/>
    </row>
    <row r="96" spans="1:13" ht="15" customHeight="1">
      <c r="A96" s="117" t="s">
        <v>273</v>
      </c>
      <c r="B96" s="118"/>
      <c r="C96" s="13"/>
      <c r="D96" s="13"/>
      <c r="E96" s="119"/>
      <c r="F96" s="8"/>
      <c r="G96" s="9"/>
      <c r="H96" s="10"/>
      <c r="M96" s="62"/>
    </row>
    <row r="97" spans="1:13" ht="15" customHeight="1">
      <c r="A97" s="117"/>
      <c r="B97" s="118"/>
      <c r="C97" s="13"/>
      <c r="D97" s="13"/>
      <c r="E97" s="119"/>
      <c r="F97" s="8"/>
      <c r="G97" s="9"/>
      <c r="H97" s="10"/>
      <c r="M97" s="62"/>
    </row>
    <row r="98" spans="1:13" ht="15" customHeight="1">
      <c r="A98" s="117"/>
      <c r="B98" s="118"/>
      <c r="C98" s="13"/>
      <c r="D98" s="13"/>
      <c r="E98" s="119"/>
      <c r="F98" s="8"/>
      <c r="G98" s="9"/>
      <c r="H98" s="10"/>
      <c r="M98" s="62"/>
    </row>
    <row r="99" spans="1:8" ht="15" customHeight="1">
      <c r="A99" s="120" t="s">
        <v>274</v>
      </c>
      <c r="C99" s="120" t="s">
        <v>275</v>
      </c>
      <c r="D99" s="121"/>
      <c r="E99" s="120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G33" sqref="G33"/>
    </sheetView>
  </sheetViews>
  <sheetFormatPr defaultColWidth="9.00390625" defaultRowHeight="12" customHeight="1"/>
  <cols>
    <col min="1" max="1" width="49.50390625" style="122" customWidth="1"/>
    <col min="2" max="2" width="9.00390625" style="122" customWidth="1"/>
    <col min="3" max="3" width="11.875" style="123" customWidth="1"/>
    <col min="4" max="4" width="14.50390625" style="123" customWidth="1"/>
    <col min="5" max="5" width="42.75390625" style="122" customWidth="1"/>
    <col min="6" max="6" width="9.00390625" style="122" customWidth="1"/>
    <col min="7" max="7" width="9.75390625" style="123" customWidth="1"/>
    <col min="8" max="8" width="14.125" style="123" customWidth="1"/>
    <col min="9" max="16384" width="9.25390625" style="123" customWidth="1"/>
  </cols>
  <sheetData>
    <row r="1" spans="1:8" ht="12" customHeight="1">
      <c r="A1" s="124" t="s">
        <v>277</v>
      </c>
      <c r="B1" s="124"/>
      <c r="C1" s="124"/>
      <c r="D1" s="124"/>
      <c r="E1" s="124"/>
      <c r="F1" s="124"/>
      <c r="G1" s="125"/>
      <c r="H1" s="125"/>
    </row>
    <row r="2" spans="1:8" ht="15" customHeight="1">
      <c r="A2" s="126" t="s">
        <v>1</v>
      </c>
      <c r="B2" s="126"/>
      <c r="C2" s="124"/>
      <c r="D2" s="127"/>
      <c r="E2" s="128"/>
      <c r="F2" s="129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30"/>
      <c r="F3" s="129"/>
      <c r="G3" s="9" t="s">
        <v>4</v>
      </c>
      <c r="H3" s="9"/>
    </row>
    <row r="4" spans="1:8" ht="17.25" customHeight="1">
      <c r="A4" s="126" t="s">
        <v>279</v>
      </c>
      <c r="B4" s="131"/>
      <c r="C4" s="132"/>
      <c r="D4" s="132"/>
      <c r="E4" s="130"/>
      <c r="F4" s="129"/>
      <c r="G4" s="125"/>
      <c r="H4" s="133" t="s">
        <v>280</v>
      </c>
    </row>
    <row r="5" spans="1:8" ht="24" customHeight="1">
      <c r="A5" s="134" t="s">
        <v>281</v>
      </c>
      <c r="B5" s="135" t="s">
        <v>8</v>
      </c>
      <c r="C5" s="134" t="s">
        <v>9</v>
      </c>
      <c r="D5" s="136" t="s">
        <v>13</v>
      </c>
      <c r="E5" s="134" t="s">
        <v>282</v>
      </c>
      <c r="F5" s="135" t="s">
        <v>8</v>
      </c>
      <c r="G5" s="134" t="s">
        <v>9</v>
      </c>
      <c r="H5" s="134" t="s">
        <v>13</v>
      </c>
    </row>
    <row r="6" spans="1:8" ht="12" customHeight="1">
      <c r="A6" s="137" t="s">
        <v>14</v>
      </c>
      <c r="B6" s="137" t="s">
        <v>15</v>
      </c>
      <c r="C6" s="137">
        <v>1</v>
      </c>
      <c r="D6" s="137">
        <v>2</v>
      </c>
      <c r="E6" s="137" t="s">
        <v>14</v>
      </c>
      <c r="F6" s="134" t="s">
        <v>15</v>
      </c>
      <c r="G6" s="134">
        <v>1</v>
      </c>
      <c r="H6" s="134">
        <v>2</v>
      </c>
    </row>
    <row r="7" spans="1:8" ht="12" customHeight="1">
      <c r="A7" s="138" t="s">
        <v>283</v>
      </c>
      <c r="B7" s="138"/>
      <c r="C7" s="139"/>
      <c r="D7" s="139"/>
      <c r="E7" s="138" t="s">
        <v>284</v>
      </c>
      <c r="F7" s="140"/>
      <c r="G7" s="141"/>
      <c r="H7" s="141"/>
    </row>
    <row r="8" spans="1:8" ht="12" customHeight="1">
      <c r="A8" s="142" t="s">
        <v>285</v>
      </c>
      <c r="B8" s="142"/>
      <c r="C8" s="143"/>
      <c r="D8" s="144"/>
      <c r="E8" s="142" t="s">
        <v>286</v>
      </c>
      <c r="F8" s="140"/>
      <c r="G8" s="141"/>
      <c r="H8" s="141"/>
    </row>
    <row r="9" spans="1:8" ht="12" customHeight="1">
      <c r="A9" s="145" t="s">
        <v>287</v>
      </c>
      <c r="B9" s="146" t="s">
        <v>288</v>
      </c>
      <c r="C9" s="147">
        <v>1719</v>
      </c>
      <c r="D9" s="147">
        <v>1936</v>
      </c>
      <c r="E9" s="145" t="s">
        <v>289</v>
      </c>
      <c r="F9" s="148" t="s">
        <v>290</v>
      </c>
      <c r="G9" s="149"/>
      <c r="H9" s="149"/>
    </row>
    <row r="10" spans="1:8" ht="12" customHeight="1">
      <c r="A10" s="145" t="s">
        <v>291</v>
      </c>
      <c r="B10" s="146" t="s">
        <v>292</v>
      </c>
      <c r="C10" s="147">
        <f>4299</f>
        <v>4299</v>
      </c>
      <c r="D10" s="147">
        <v>3925</v>
      </c>
      <c r="E10" s="145" t="s">
        <v>293</v>
      </c>
      <c r="F10" s="148" t="s">
        <v>294</v>
      </c>
      <c r="G10" s="149">
        <v>269906</v>
      </c>
      <c r="H10" s="149">
        <v>235232</v>
      </c>
    </row>
    <row r="11" spans="1:8" ht="12" customHeight="1">
      <c r="A11" s="145" t="s">
        <v>295</v>
      </c>
      <c r="B11" s="146" t="s">
        <v>296</v>
      </c>
      <c r="C11" s="147">
        <v>3957</v>
      </c>
      <c r="D11" s="147">
        <v>3838</v>
      </c>
      <c r="E11" s="150" t="s">
        <v>297</v>
      </c>
      <c r="F11" s="148" t="s">
        <v>298</v>
      </c>
      <c r="G11" s="149">
        <f>1176</f>
        <v>1176</v>
      </c>
      <c r="H11" s="149">
        <v>1381</v>
      </c>
    </row>
    <row r="12" spans="1:8" ht="12" customHeight="1">
      <c r="A12" s="145" t="s">
        <v>299</v>
      </c>
      <c r="B12" s="146" t="s">
        <v>300</v>
      </c>
      <c r="C12" s="147">
        <v>5723</v>
      </c>
      <c r="D12" s="147">
        <v>5725</v>
      </c>
      <c r="E12" s="150" t="s">
        <v>78</v>
      </c>
      <c r="F12" s="148" t="s">
        <v>301</v>
      </c>
      <c r="G12" s="149">
        <f>3024</f>
        <v>3024</v>
      </c>
      <c r="H12" s="149">
        <v>3886</v>
      </c>
    </row>
    <row r="13" spans="1:18" ht="12" customHeight="1">
      <c r="A13" s="145" t="s">
        <v>302</v>
      </c>
      <c r="B13" s="146" t="s">
        <v>303</v>
      </c>
      <c r="C13" s="147">
        <v>1033</v>
      </c>
      <c r="D13" s="147">
        <v>1012</v>
      </c>
      <c r="E13" s="151" t="s">
        <v>51</v>
      </c>
      <c r="F13" s="152" t="s">
        <v>304</v>
      </c>
      <c r="G13" s="141">
        <f>SUM(G9:G12)</f>
        <v>274106</v>
      </c>
      <c r="H13" s="141">
        <f>SUM(H9:H12)</f>
        <v>240499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8" ht="12" customHeight="1">
      <c r="A14" s="145" t="s">
        <v>305</v>
      </c>
      <c r="B14" s="146" t="s">
        <v>306</v>
      </c>
      <c r="C14" s="147">
        <v>253596</v>
      </c>
      <c r="D14" s="147">
        <v>220277</v>
      </c>
      <c r="E14" s="150"/>
      <c r="F14" s="154"/>
      <c r="G14" s="155"/>
      <c r="H14" s="155"/>
    </row>
    <row r="15" spans="1:8" ht="24" customHeight="1">
      <c r="A15" s="145" t="s">
        <v>307</v>
      </c>
      <c r="B15" s="146" t="s">
        <v>308</v>
      </c>
      <c r="C15" s="156"/>
      <c r="D15" s="156"/>
      <c r="E15" s="142" t="s">
        <v>309</v>
      </c>
      <c r="F15" s="157" t="s">
        <v>310</v>
      </c>
      <c r="G15" s="149">
        <v>0</v>
      </c>
      <c r="H15" s="149"/>
    </row>
    <row r="16" spans="1:8" ht="12" customHeight="1">
      <c r="A16" s="145" t="s">
        <v>311</v>
      </c>
      <c r="B16" s="146" t="s">
        <v>312</v>
      </c>
      <c r="C16" s="156">
        <f>3153</f>
        <v>3153</v>
      </c>
      <c r="D16" s="156">
        <v>3166</v>
      </c>
      <c r="E16" s="145" t="s">
        <v>313</v>
      </c>
      <c r="F16" s="154" t="s">
        <v>314</v>
      </c>
      <c r="G16" s="158">
        <v>0</v>
      </c>
      <c r="H16" s="158"/>
    </row>
    <row r="17" spans="1:8" ht="12" customHeight="1">
      <c r="A17" s="159" t="s">
        <v>315</v>
      </c>
      <c r="B17" s="146" t="s">
        <v>316</v>
      </c>
      <c r="C17" s="160"/>
      <c r="D17" s="160">
        <v>102</v>
      </c>
      <c r="E17" s="142"/>
      <c r="F17" s="140"/>
      <c r="G17" s="155"/>
      <c r="H17" s="155"/>
    </row>
    <row r="18" spans="1:8" ht="12" customHeight="1">
      <c r="A18" s="159" t="s">
        <v>317</v>
      </c>
      <c r="B18" s="146" t="s">
        <v>318</v>
      </c>
      <c r="C18" s="160"/>
      <c r="D18" s="160"/>
      <c r="E18" s="142" t="s">
        <v>319</v>
      </c>
      <c r="F18" s="140"/>
      <c r="G18" s="155"/>
      <c r="H18" s="155"/>
    </row>
    <row r="19" spans="1:15" ht="12" customHeight="1">
      <c r="A19" s="151" t="s">
        <v>51</v>
      </c>
      <c r="B19" s="161" t="s">
        <v>320</v>
      </c>
      <c r="C19" s="162">
        <f>SUM(C9:C15)+C16</f>
        <v>273480</v>
      </c>
      <c r="D19" s="162">
        <f>SUM(D9:D15)+D16</f>
        <v>239879</v>
      </c>
      <c r="E19" s="140" t="s">
        <v>321</v>
      </c>
      <c r="F19" s="154" t="s">
        <v>322</v>
      </c>
      <c r="G19" s="149">
        <v>536</v>
      </c>
      <c r="H19" s="149">
        <v>919</v>
      </c>
      <c r="I19" s="153"/>
      <c r="J19" s="153"/>
      <c r="K19" s="153"/>
      <c r="L19" s="153"/>
      <c r="M19" s="153"/>
      <c r="N19" s="153"/>
      <c r="O19" s="153"/>
    </row>
    <row r="20" spans="1:8" ht="12" customHeight="1">
      <c r="A20" s="142"/>
      <c r="B20" s="146"/>
      <c r="C20" s="163"/>
      <c r="D20" s="163"/>
      <c r="E20" s="159" t="s">
        <v>323</v>
      </c>
      <c r="F20" s="154" t="s">
        <v>324</v>
      </c>
      <c r="G20" s="149"/>
      <c r="H20" s="149"/>
    </row>
    <row r="21" spans="1:8" ht="24" customHeight="1">
      <c r="A21" s="142" t="s">
        <v>325</v>
      </c>
      <c r="B21" s="164"/>
      <c r="C21" s="163"/>
      <c r="D21" s="163"/>
      <c r="E21" s="145" t="s">
        <v>326</v>
      </c>
      <c r="F21" s="154" t="s">
        <v>327</v>
      </c>
      <c r="G21" s="149"/>
      <c r="H21" s="149"/>
    </row>
    <row r="22" spans="1:8" ht="24" customHeight="1">
      <c r="A22" s="140" t="s">
        <v>328</v>
      </c>
      <c r="B22" s="164" t="s">
        <v>329</v>
      </c>
      <c r="C22" s="147">
        <v>2590</v>
      </c>
      <c r="D22" s="147">
        <v>2798</v>
      </c>
      <c r="E22" s="140" t="s">
        <v>330</v>
      </c>
      <c r="F22" s="154" t="s">
        <v>331</v>
      </c>
      <c r="G22" s="149"/>
      <c r="H22" s="149"/>
    </row>
    <row r="23" spans="1:8" ht="24" customHeight="1">
      <c r="A23" s="145" t="s">
        <v>332</v>
      </c>
      <c r="B23" s="164" t="s">
        <v>333</v>
      </c>
      <c r="C23" s="147"/>
      <c r="D23" s="147"/>
      <c r="E23" s="145" t="s">
        <v>334</v>
      </c>
      <c r="F23" s="154" t="s">
        <v>335</v>
      </c>
      <c r="G23" s="149">
        <v>192</v>
      </c>
      <c r="H23" s="149">
        <v>216</v>
      </c>
    </row>
    <row r="24" spans="1:18" ht="12" customHeight="1">
      <c r="A24" s="145" t="s">
        <v>336</v>
      </c>
      <c r="B24" s="164" t="s">
        <v>337</v>
      </c>
      <c r="C24" s="147">
        <v>178</v>
      </c>
      <c r="D24" s="147">
        <v>336</v>
      </c>
      <c r="E24" s="151" t="s">
        <v>103</v>
      </c>
      <c r="F24" s="157" t="s">
        <v>338</v>
      </c>
      <c r="G24" s="141">
        <f>SUM(G19:G23)</f>
        <v>728</v>
      </c>
      <c r="H24" s="141">
        <f>SUM(H19:H23)</f>
        <v>1135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8" ht="12" customHeight="1">
      <c r="A25" s="145" t="s">
        <v>78</v>
      </c>
      <c r="B25" s="164" t="s">
        <v>339</v>
      </c>
      <c r="C25" s="147">
        <v>495</v>
      </c>
      <c r="D25" s="147">
        <v>561</v>
      </c>
      <c r="E25" s="159"/>
      <c r="F25" s="140"/>
      <c r="G25" s="155"/>
      <c r="H25" s="155"/>
    </row>
    <row r="26" spans="1:14" ht="12" customHeight="1">
      <c r="A26" s="151" t="s">
        <v>76</v>
      </c>
      <c r="B26" s="165" t="s">
        <v>340</v>
      </c>
      <c r="C26" s="162">
        <f>SUM(C22:C25)</f>
        <v>3263</v>
      </c>
      <c r="D26" s="162">
        <f>SUM(D22:D25)</f>
        <v>3695</v>
      </c>
      <c r="E26" s="145"/>
      <c r="F26" s="140"/>
      <c r="G26" s="155"/>
      <c r="H26" s="155"/>
      <c r="I26" s="153"/>
      <c r="J26" s="153"/>
      <c r="K26" s="153"/>
      <c r="L26" s="153"/>
      <c r="M26" s="153"/>
      <c r="N26" s="153"/>
    </row>
    <row r="27" spans="1:8" ht="12" customHeight="1">
      <c r="A27" s="151"/>
      <c r="B27" s="165"/>
      <c r="C27" s="163"/>
      <c r="D27" s="163"/>
      <c r="E27" s="145"/>
      <c r="F27" s="140"/>
      <c r="G27" s="155"/>
      <c r="H27" s="155"/>
    </row>
    <row r="28" spans="1:18" ht="12" customHeight="1">
      <c r="A28" s="138" t="s">
        <v>341</v>
      </c>
      <c r="B28" s="135" t="s">
        <v>342</v>
      </c>
      <c r="C28" s="144">
        <f>C26+C19</f>
        <v>276743</v>
      </c>
      <c r="D28" s="144">
        <f>D26+D19</f>
        <v>243574</v>
      </c>
      <c r="E28" s="138" t="s">
        <v>343</v>
      </c>
      <c r="F28" s="157" t="s">
        <v>344</v>
      </c>
      <c r="G28" s="141">
        <f>G13+G15+G24</f>
        <v>274834</v>
      </c>
      <c r="H28" s="141">
        <f>H13+H15+H24</f>
        <v>241634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1:8" ht="12" customHeight="1">
      <c r="A29" s="138"/>
      <c r="B29" s="135"/>
      <c r="C29" s="163"/>
      <c r="D29" s="163"/>
      <c r="E29" s="138"/>
      <c r="F29" s="154"/>
      <c r="G29" s="155"/>
      <c r="H29" s="155"/>
    </row>
    <row r="30" spans="1:18" ht="12" customHeight="1">
      <c r="A30" s="138" t="s">
        <v>345</v>
      </c>
      <c r="B30" s="135" t="s">
        <v>346</v>
      </c>
      <c r="C30" s="144">
        <f>IF((G28-C28)&gt;0,G28-C28,0)</f>
        <v>0</v>
      </c>
      <c r="D30" s="144">
        <f>IF((H28-D28)&gt;0,H28-D28,0)</f>
        <v>0</v>
      </c>
      <c r="E30" s="138" t="s">
        <v>347</v>
      </c>
      <c r="F30" s="157" t="s">
        <v>348</v>
      </c>
      <c r="G30" s="166">
        <f>IF((C28-G28)&gt;0,C28-G28,0)</f>
        <v>1909</v>
      </c>
      <c r="H30" s="166">
        <f>IF((D28-H28)&gt;0,D28-H28,0)</f>
        <v>1940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8" ht="24" customHeight="1">
      <c r="A31" s="167" t="s">
        <v>349</v>
      </c>
      <c r="B31" s="165" t="s">
        <v>350</v>
      </c>
      <c r="C31" s="147"/>
      <c r="D31" s="147"/>
      <c r="E31" s="142" t="s">
        <v>351</v>
      </c>
      <c r="F31" s="154" t="s">
        <v>352</v>
      </c>
      <c r="G31" s="149"/>
      <c r="H31" s="149"/>
    </row>
    <row r="32" spans="1:8" ht="12" customHeight="1">
      <c r="A32" s="142" t="s">
        <v>353</v>
      </c>
      <c r="B32" s="168" t="s">
        <v>354</v>
      </c>
      <c r="C32" s="147"/>
      <c r="D32" s="147"/>
      <c r="E32" s="142" t="s">
        <v>355</v>
      </c>
      <c r="F32" s="154" t="s">
        <v>356</v>
      </c>
      <c r="G32" s="149"/>
      <c r="H32" s="149"/>
    </row>
    <row r="33" spans="1:18" ht="12" customHeight="1">
      <c r="A33" s="169" t="s">
        <v>357</v>
      </c>
      <c r="B33" s="165" t="s">
        <v>358</v>
      </c>
      <c r="C33" s="162">
        <f>C28+C31+C32</f>
        <v>276743</v>
      </c>
      <c r="D33" s="162">
        <f>D28+D31+D32</f>
        <v>243574</v>
      </c>
      <c r="E33" s="138" t="s">
        <v>359</v>
      </c>
      <c r="F33" s="157" t="s">
        <v>360</v>
      </c>
      <c r="G33" s="166">
        <f>G32+G31+G28</f>
        <v>274834</v>
      </c>
      <c r="H33" s="166">
        <f>H32+H31+H28</f>
        <v>241634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ht="12" customHeight="1">
      <c r="A34" s="169" t="s">
        <v>361</v>
      </c>
      <c r="B34" s="135" t="s">
        <v>362</v>
      </c>
      <c r="C34" s="144">
        <f>IF((G33-C33)&gt;0,G33-C33,0)</f>
        <v>0</v>
      </c>
      <c r="D34" s="144">
        <f>IF((H33-D33)&gt;0,H33-D33,0)</f>
        <v>0</v>
      </c>
      <c r="E34" s="169" t="s">
        <v>363</v>
      </c>
      <c r="F34" s="157" t="s">
        <v>364</v>
      </c>
      <c r="G34" s="141">
        <f>IF((C33-G33)&gt;0,C33-G33,0)</f>
        <v>1909</v>
      </c>
      <c r="H34" s="141">
        <f>IF((D33-H33)&gt;0,D33-H33,0)</f>
        <v>1940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</row>
    <row r="35" spans="1:14" ht="12" customHeight="1">
      <c r="A35" s="142" t="s">
        <v>365</v>
      </c>
      <c r="B35" s="165" t="s">
        <v>366</v>
      </c>
      <c r="C35" s="162">
        <f>C36+C37+C38</f>
        <v>-33</v>
      </c>
      <c r="D35" s="162">
        <f>D36+D37+D38</f>
        <v>-107</v>
      </c>
      <c r="E35" s="170"/>
      <c r="F35" s="140"/>
      <c r="G35" s="155"/>
      <c r="H35" s="155"/>
      <c r="I35" s="153"/>
      <c r="J35" s="153"/>
      <c r="K35" s="153"/>
      <c r="L35" s="153"/>
      <c r="M35" s="153"/>
      <c r="N35" s="153"/>
    </row>
    <row r="36" spans="1:8" ht="12" customHeight="1">
      <c r="A36" s="171" t="s">
        <v>367</v>
      </c>
      <c r="B36" s="164" t="s">
        <v>368</v>
      </c>
      <c r="C36" s="147"/>
      <c r="D36" s="147"/>
      <c r="E36" s="170"/>
      <c r="F36" s="140"/>
      <c r="G36" s="155"/>
      <c r="H36" s="155"/>
    </row>
    <row r="37" spans="1:8" ht="24" customHeight="1">
      <c r="A37" s="171" t="s">
        <v>369</v>
      </c>
      <c r="B37" s="172" t="s">
        <v>370</v>
      </c>
      <c r="C37" s="173">
        <v>-33</v>
      </c>
      <c r="D37" s="173">
        <v>-107</v>
      </c>
      <c r="E37" s="170"/>
      <c r="F37" s="154"/>
      <c r="G37" s="155"/>
      <c r="H37" s="155"/>
    </row>
    <row r="38" spans="1:8" ht="12" customHeight="1">
      <c r="A38" s="174" t="s">
        <v>371</v>
      </c>
      <c r="B38" s="172" t="s">
        <v>372</v>
      </c>
      <c r="C38" s="175"/>
      <c r="D38" s="175"/>
      <c r="E38" s="170"/>
      <c r="F38" s="154"/>
      <c r="G38" s="155"/>
      <c r="H38" s="155"/>
    </row>
    <row r="39" spans="1:18" ht="12" customHeight="1">
      <c r="A39" s="176" t="s">
        <v>373</v>
      </c>
      <c r="B39" s="177" t="s">
        <v>374</v>
      </c>
      <c r="C39" s="178">
        <f>IF(C34&gt;0,IF(C35&lt;0,C34,IF(C34-C35&gt;=0,C34-C35,0)),0)</f>
        <v>0</v>
      </c>
      <c r="D39" s="178">
        <f>IF(D34&gt;0,IF(D35&lt;0,D34,IF(D34-D35&gt;=0,D34-D35,0)),0)</f>
        <v>0</v>
      </c>
      <c r="E39" s="179" t="s">
        <v>375</v>
      </c>
      <c r="F39" s="180" t="s">
        <v>376</v>
      </c>
      <c r="G39" s="181">
        <f>IF(G34&gt;0,IF(C35&gt;=0,G34+C35,G34),IF(C34-C35&lt;0,C35-C34,0))</f>
        <v>1909</v>
      </c>
      <c r="H39" s="181">
        <f>IF(H34&gt;0,IF(D35&gt;=0,H34+D35,H34),IF(D34-D35&lt;0,D35-D34,0))</f>
        <v>1940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8" ht="12" customHeight="1">
      <c r="A40" s="138" t="s">
        <v>377</v>
      </c>
      <c r="B40" s="137" t="s">
        <v>378</v>
      </c>
      <c r="C40" s="182"/>
      <c r="D40" s="182"/>
      <c r="E40" s="138" t="s">
        <v>377</v>
      </c>
      <c r="F40" s="180" t="s">
        <v>379</v>
      </c>
      <c r="G40" s="149"/>
      <c r="H40" s="149"/>
    </row>
    <row r="41" spans="1:18" ht="12" customHeight="1">
      <c r="A41" s="138" t="s">
        <v>380</v>
      </c>
      <c r="B41" s="134" t="s">
        <v>381</v>
      </c>
      <c r="C41" s="139">
        <f>IF(C39-C40&gt;0,C39-C40,0)</f>
        <v>0</v>
      </c>
      <c r="D41" s="139">
        <f>IF(D39-D40&gt;0,D39-D40,0)</f>
        <v>0</v>
      </c>
      <c r="E41" s="138" t="s">
        <v>382</v>
      </c>
      <c r="F41" s="180" t="s">
        <v>383</v>
      </c>
      <c r="G41" s="166">
        <f>G39-G40</f>
        <v>1909</v>
      </c>
      <c r="H41" s="166">
        <f>H39-H40</f>
        <v>1940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ht="12" customHeight="1">
      <c r="A42" s="169" t="s">
        <v>384</v>
      </c>
      <c r="B42" s="134" t="s">
        <v>385</v>
      </c>
      <c r="C42" s="166">
        <f>C33+C35+C39</f>
        <v>276710</v>
      </c>
      <c r="D42" s="166">
        <f>D33+D35+D39</f>
        <v>243467</v>
      </c>
      <c r="E42" s="169" t="s">
        <v>386</v>
      </c>
      <c r="F42" s="177" t="s">
        <v>387</v>
      </c>
      <c r="G42" s="166">
        <f>G39+G33</f>
        <v>276743</v>
      </c>
      <c r="H42" s="166">
        <f>H39+H33</f>
        <v>243574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</row>
    <row r="43" spans="1:8" ht="12" customHeight="1">
      <c r="A43" s="183"/>
      <c r="B43" s="184"/>
      <c r="C43" s="185"/>
      <c r="D43" s="185"/>
      <c r="E43" s="186"/>
      <c r="F43" s="130"/>
      <c r="G43" s="185"/>
      <c r="H43" s="185"/>
    </row>
    <row r="44" spans="1:15" ht="12" customHeight="1">
      <c r="A44" s="187" t="s">
        <v>388</v>
      </c>
      <c r="B44" s="188"/>
      <c r="C44" s="189" t="s">
        <v>389</v>
      </c>
      <c r="D44" s="189"/>
      <c r="E44" s="190" t="s">
        <v>390</v>
      </c>
      <c r="F44" s="130"/>
      <c r="G44" s="191"/>
      <c r="H44" s="191"/>
      <c r="I44" s="153"/>
      <c r="J44" s="153"/>
      <c r="K44" s="153"/>
      <c r="L44" s="153"/>
      <c r="M44" s="153"/>
      <c r="N44" s="153"/>
      <c r="O44" s="153"/>
    </row>
  </sheetData>
  <sheetProtection sheet="1"/>
  <mergeCells count="2">
    <mergeCell ref="A1:F1"/>
    <mergeCell ref="A3:D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5118055555555555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C43" sqref="C43"/>
    </sheetView>
  </sheetViews>
  <sheetFormatPr defaultColWidth="9.00390625" defaultRowHeight="12" customHeight="1"/>
  <cols>
    <col min="1" max="1" width="72.00390625" style="192" customWidth="1"/>
    <col min="2" max="2" width="10.00390625" style="192" customWidth="1"/>
    <col min="3" max="3" width="12.875" style="193" customWidth="1"/>
    <col min="4" max="4" width="13.875" style="193" customWidth="1"/>
    <col min="5" max="5" width="10.125" style="192" customWidth="1"/>
    <col min="6" max="6" width="12.00390625" style="192" customWidth="1"/>
    <col min="7" max="16384" width="9.25390625" style="192" customWidth="1"/>
  </cols>
  <sheetData>
    <row r="1" spans="1:10" ht="12" customHeight="1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 customHeight="1">
      <c r="A2" s="197" t="s">
        <v>391</v>
      </c>
      <c r="B2" s="197"/>
      <c r="C2" s="197"/>
      <c r="D2" s="197"/>
      <c r="E2" s="197"/>
      <c r="F2" s="197"/>
      <c r="G2" s="196"/>
      <c r="H2" s="196"/>
      <c r="I2" s="196"/>
      <c r="J2" s="196"/>
    </row>
    <row r="3" spans="1:10" ht="12" customHeight="1">
      <c r="A3" s="197"/>
      <c r="B3" s="197"/>
      <c r="C3" s="198"/>
      <c r="D3" s="198"/>
      <c r="E3" s="199"/>
      <c r="F3" s="199"/>
      <c r="G3" s="196"/>
      <c r="H3" s="196"/>
      <c r="I3" s="196"/>
      <c r="J3" s="196"/>
    </row>
    <row r="4" spans="1:10" ht="15" customHeight="1">
      <c r="A4" s="126" t="s">
        <v>392</v>
      </c>
      <c r="B4" s="126"/>
      <c r="C4" s="200" t="s">
        <v>393</v>
      </c>
      <c r="D4" s="200"/>
      <c r="E4" s="199"/>
      <c r="F4" s="199"/>
      <c r="G4" s="196"/>
      <c r="H4" s="196"/>
      <c r="I4" s="196"/>
      <c r="J4" s="196"/>
    </row>
    <row r="5" spans="1:10" ht="12.75" customHeight="1">
      <c r="A5" s="13" t="s">
        <v>394</v>
      </c>
      <c r="B5" s="13"/>
      <c r="C5" s="13"/>
      <c r="D5" s="13"/>
      <c r="E5" s="196"/>
      <c r="F5" s="196"/>
      <c r="G5" s="196"/>
      <c r="H5" s="196"/>
      <c r="I5" s="196"/>
      <c r="J5" s="196"/>
    </row>
    <row r="6" spans="1:10" ht="12" customHeight="1">
      <c r="A6" s="126" t="s">
        <v>395</v>
      </c>
      <c r="B6" s="126"/>
      <c r="C6" s="201"/>
      <c r="D6" s="202" t="s">
        <v>280</v>
      </c>
      <c r="E6" s="196"/>
      <c r="F6" s="203"/>
      <c r="G6" s="196"/>
      <c r="H6" s="196"/>
      <c r="I6" s="196"/>
      <c r="J6" s="196"/>
    </row>
    <row r="7" spans="1:7" ht="33.75" customHeight="1">
      <c r="A7" s="204" t="s">
        <v>396</v>
      </c>
      <c r="B7" s="204" t="s">
        <v>8</v>
      </c>
      <c r="C7" s="205" t="s">
        <v>9</v>
      </c>
      <c r="D7" s="205" t="s">
        <v>13</v>
      </c>
      <c r="E7" s="206"/>
      <c r="F7" s="206"/>
      <c r="G7" s="196"/>
    </row>
    <row r="8" spans="1:7" ht="12" customHeight="1">
      <c r="A8" s="204" t="s">
        <v>14</v>
      </c>
      <c r="B8" s="204" t="s">
        <v>15</v>
      </c>
      <c r="C8" s="207">
        <v>1</v>
      </c>
      <c r="D8" s="207">
        <v>2</v>
      </c>
      <c r="E8" s="206"/>
      <c r="F8" s="206"/>
      <c r="G8" s="196"/>
    </row>
    <row r="9" spans="1:7" ht="12" customHeight="1">
      <c r="A9" s="208" t="s">
        <v>397</v>
      </c>
      <c r="B9" s="209"/>
      <c r="C9" s="210"/>
      <c r="D9" s="210"/>
      <c r="E9" s="211"/>
      <c r="F9" s="211"/>
      <c r="G9" s="196"/>
    </row>
    <row r="10" spans="1:7" ht="12" customHeight="1">
      <c r="A10" s="212" t="s">
        <v>398</v>
      </c>
      <c r="B10" s="213" t="s">
        <v>399</v>
      </c>
      <c r="C10" s="214">
        <f>276268+1334</f>
        <v>277602</v>
      </c>
      <c r="D10" s="214">
        <v>247012</v>
      </c>
      <c r="E10" s="211"/>
      <c r="F10" s="211"/>
      <c r="G10" s="196"/>
    </row>
    <row r="11" spans="1:13" ht="12" customHeight="1">
      <c r="A11" s="212" t="s">
        <v>400</v>
      </c>
      <c r="B11" s="213" t="s">
        <v>401</v>
      </c>
      <c r="C11" s="214">
        <f>-234735-1278</f>
        <v>-236013</v>
      </c>
      <c r="D11" s="214">
        <v>-236349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12" customHeight="1">
      <c r="A12" s="212" t="s">
        <v>402</v>
      </c>
      <c r="B12" s="213" t="s">
        <v>403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404</v>
      </c>
      <c r="B13" s="213" t="s">
        <v>405</v>
      </c>
      <c r="C13" s="214">
        <v>-6248</v>
      </c>
      <c r="D13" s="214">
        <v>-6271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406</v>
      </c>
      <c r="B14" s="213" t="s">
        <v>407</v>
      </c>
      <c r="C14" s="214">
        <v>-23953</v>
      </c>
      <c r="D14" s="214">
        <v>-13006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 customHeight="1">
      <c r="A15" s="217" t="s">
        <v>408</v>
      </c>
      <c r="B15" s="213" t="s">
        <v>409</v>
      </c>
      <c r="C15" s="214"/>
      <c r="D15" s="214"/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 customHeight="1">
      <c r="A16" s="212" t="s">
        <v>410</v>
      </c>
      <c r="B16" s="213" t="s">
        <v>411</v>
      </c>
      <c r="C16" s="214"/>
      <c r="D16" s="214">
        <v>6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12" customHeight="1">
      <c r="A17" s="212" t="s">
        <v>412</v>
      </c>
      <c r="B17" s="213" t="s">
        <v>413</v>
      </c>
      <c r="C17" s="214">
        <v>-536</v>
      </c>
      <c r="D17" s="214">
        <v>-667</v>
      </c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 customHeight="1">
      <c r="A18" s="217" t="s">
        <v>414</v>
      </c>
      <c r="B18" s="218" t="s">
        <v>415</v>
      </c>
      <c r="C18" s="214">
        <v>15</v>
      </c>
      <c r="D18" s="214">
        <v>-93</v>
      </c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 customHeight="1">
      <c r="A19" s="212" t="s">
        <v>416</v>
      </c>
      <c r="B19" s="213" t="s">
        <v>417</v>
      </c>
      <c r="C19" s="214"/>
      <c r="D19" s="214"/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2" customHeight="1">
      <c r="A20" s="219" t="s">
        <v>418</v>
      </c>
      <c r="B20" s="220" t="s">
        <v>419</v>
      </c>
      <c r="C20" s="210">
        <f>SUM(C10:C19)</f>
        <v>10867</v>
      </c>
      <c r="D20" s="210">
        <f>SUM(D10:D19)</f>
        <v>-9368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 customHeight="1">
      <c r="A21" s="208" t="s">
        <v>420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 customHeight="1">
      <c r="A22" s="212" t="s">
        <v>421</v>
      </c>
      <c r="B22" s="213" t="s">
        <v>422</v>
      </c>
      <c r="C22" s="214">
        <v>-2220</v>
      </c>
      <c r="D22" s="214">
        <v>-3561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 customHeight="1">
      <c r="A23" s="212" t="s">
        <v>423</v>
      </c>
      <c r="B23" s="213" t="s">
        <v>424</v>
      </c>
      <c r="C23" s="214">
        <v>2745</v>
      </c>
      <c r="D23" s="214">
        <v>9674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 customHeight="1">
      <c r="A24" s="212" t="s">
        <v>425</v>
      </c>
      <c r="B24" s="213" t="s">
        <v>426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427</v>
      </c>
      <c r="B25" s="213" t="s">
        <v>428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 customHeight="1">
      <c r="A26" s="212" t="s">
        <v>429</v>
      </c>
      <c r="B26" s="213" t="s">
        <v>430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 customHeight="1">
      <c r="A27" s="212" t="s">
        <v>431</v>
      </c>
      <c r="B27" s="213" t="s">
        <v>432</v>
      </c>
      <c r="C27" s="214">
        <v>-3994</v>
      </c>
      <c r="D27" s="214"/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 customHeight="1">
      <c r="A28" s="212" t="s">
        <v>433</v>
      </c>
      <c r="B28" s="213" t="s">
        <v>434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 customHeight="1">
      <c r="A29" s="212" t="s">
        <v>435</v>
      </c>
      <c r="B29" s="213" t="s">
        <v>436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 customHeight="1">
      <c r="A30" s="212" t="s">
        <v>414</v>
      </c>
      <c r="B30" s="213" t="s">
        <v>437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 customHeight="1">
      <c r="A31" s="212" t="s">
        <v>438</v>
      </c>
      <c r="B31" s="213" t="s">
        <v>439</v>
      </c>
      <c r="C31" s="214"/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 customHeight="1">
      <c r="A32" s="219" t="s">
        <v>440</v>
      </c>
      <c r="B32" s="220" t="s">
        <v>441</v>
      </c>
      <c r="C32" s="210">
        <f>SUM(C22:C31)</f>
        <v>-3469</v>
      </c>
      <c r="D32" s="210">
        <f>SUM(D22:D31)</f>
        <v>6113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7" ht="12" customHeight="1">
      <c r="A33" s="208" t="s">
        <v>442</v>
      </c>
      <c r="B33" s="221"/>
      <c r="C33" s="222"/>
      <c r="D33" s="222"/>
      <c r="E33" s="211"/>
      <c r="F33" s="211"/>
      <c r="G33" s="196"/>
    </row>
    <row r="34" spans="1:7" ht="12" customHeight="1">
      <c r="A34" s="212" t="s">
        <v>443</v>
      </c>
      <c r="B34" s="213" t="s">
        <v>444</v>
      </c>
      <c r="C34" s="214"/>
      <c r="D34" s="214"/>
      <c r="E34" s="211"/>
      <c r="F34" s="211"/>
      <c r="G34" s="196"/>
    </row>
    <row r="35" spans="1:7" ht="12" customHeight="1">
      <c r="A35" s="217" t="s">
        <v>445</v>
      </c>
      <c r="B35" s="213" t="s">
        <v>446</v>
      </c>
      <c r="C35" s="214"/>
      <c r="D35" s="214"/>
      <c r="E35" s="211"/>
      <c r="F35" s="211"/>
      <c r="G35" s="196"/>
    </row>
    <row r="36" spans="1:7" ht="12" customHeight="1">
      <c r="A36" s="212" t="s">
        <v>447</v>
      </c>
      <c r="B36" s="213" t="s">
        <v>448</v>
      </c>
      <c r="C36" s="214">
        <f>2410+160478</f>
        <v>162888</v>
      </c>
      <c r="D36" s="214">
        <f>115348+2258</f>
        <v>117606</v>
      </c>
      <c r="E36" s="211"/>
      <c r="F36" s="211"/>
      <c r="G36" s="196"/>
    </row>
    <row r="37" spans="1:7" ht="12" customHeight="1">
      <c r="A37" s="212" t="s">
        <v>449</v>
      </c>
      <c r="B37" s="213" t="s">
        <v>450</v>
      </c>
      <c r="C37" s="214">
        <f>-200-166610</f>
        <v>-166810</v>
      </c>
      <c r="D37" s="214">
        <f>-109909-2718</f>
        <v>-112627</v>
      </c>
      <c r="E37" s="211"/>
      <c r="F37" s="211"/>
      <c r="G37" s="196"/>
    </row>
    <row r="38" spans="1:7" ht="12" customHeight="1">
      <c r="A38" s="212" t="s">
        <v>451</v>
      </c>
      <c r="B38" s="213" t="s">
        <v>452</v>
      </c>
      <c r="C38" s="214"/>
      <c r="D38" s="214"/>
      <c r="E38" s="211"/>
      <c r="F38" s="211"/>
      <c r="G38" s="196"/>
    </row>
    <row r="39" spans="1:7" ht="12" customHeight="1">
      <c r="A39" s="212" t="s">
        <v>453</v>
      </c>
      <c r="B39" s="213" t="s">
        <v>454</v>
      </c>
      <c r="C39" s="214">
        <f>-48-2442</f>
        <v>-2490</v>
      </c>
      <c r="D39" s="214">
        <f>-24-2684</f>
        <v>-2708</v>
      </c>
      <c r="E39" s="211"/>
      <c r="F39" s="211"/>
      <c r="G39" s="196"/>
    </row>
    <row r="40" spans="1:7" ht="12" customHeight="1">
      <c r="A40" s="212" t="s">
        <v>455</v>
      </c>
      <c r="B40" s="213" t="s">
        <v>456</v>
      </c>
      <c r="C40" s="214"/>
      <c r="D40" s="214"/>
      <c r="E40" s="211"/>
      <c r="F40" s="211"/>
      <c r="G40" s="196"/>
    </row>
    <row r="41" spans="1:8" ht="12" customHeight="1">
      <c r="A41" s="212" t="s">
        <v>457</v>
      </c>
      <c r="B41" s="213" t="s">
        <v>458</v>
      </c>
      <c r="C41" s="214"/>
      <c r="D41" s="214"/>
      <c r="E41" s="211"/>
      <c r="F41" s="211"/>
      <c r="G41" s="216"/>
      <c r="H41" s="216"/>
    </row>
    <row r="42" spans="1:8" ht="12" customHeight="1">
      <c r="A42" s="219" t="s">
        <v>459</v>
      </c>
      <c r="B42" s="220" t="s">
        <v>460</v>
      </c>
      <c r="C42" s="210">
        <f>SUM(C34:C41)</f>
        <v>-6412</v>
      </c>
      <c r="D42" s="210">
        <f>SUM(D34:D41)</f>
        <v>2271</v>
      </c>
      <c r="E42" s="211"/>
      <c r="F42" s="211"/>
      <c r="G42" s="216"/>
      <c r="H42" s="216"/>
    </row>
    <row r="43" spans="1:8" ht="12" customHeight="1">
      <c r="A43" s="223" t="s">
        <v>461</v>
      </c>
      <c r="B43" s="220" t="s">
        <v>462</v>
      </c>
      <c r="C43" s="210">
        <f>C42+C32+C20</f>
        <v>986</v>
      </c>
      <c r="D43" s="210">
        <f>D42+D32+D20</f>
        <v>-984</v>
      </c>
      <c r="E43" s="211"/>
      <c r="F43" s="211"/>
      <c r="G43" s="216"/>
      <c r="H43" s="216"/>
    </row>
    <row r="44" spans="1:8" ht="12" customHeight="1">
      <c r="A44" s="208" t="s">
        <v>463</v>
      </c>
      <c r="B44" s="221" t="s">
        <v>464</v>
      </c>
      <c r="C44" s="210">
        <f>D45</f>
        <v>2978</v>
      </c>
      <c r="D44" s="224">
        <v>3962</v>
      </c>
      <c r="E44" s="211"/>
      <c r="F44" s="211"/>
      <c r="G44" s="216"/>
      <c r="H44" s="216"/>
    </row>
    <row r="45" spans="1:8" ht="12" customHeight="1">
      <c r="A45" s="208" t="s">
        <v>465</v>
      </c>
      <c r="B45" s="221" t="s">
        <v>466</v>
      </c>
      <c r="C45" s="210">
        <f>C44+C43</f>
        <v>3964</v>
      </c>
      <c r="D45" s="210">
        <f>D44+D43</f>
        <v>2978</v>
      </c>
      <c r="E45" s="211"/>
      <c r="F45" s="211"/>
      <c r="G45" s="216"/>
      <c r="H45" s="216"/>
    </row>
    <row r="46" spans="1:8" ht="12" customHeight="1">
      <c r="A46" s="212" t="s">
        <v>467</v>
      </c>
      <c r="B46" s="221" t="s">
        <v>468</v>
      </c>
      <c r="C46" s="225">
        <v>516</v>
      </c>
      <c r="D46" s="225">
        <v>740</v>
      </c>
      <c r="E46" s="211"/>
      <c r="F46" s="211"/>
      <c r="G46" s="216"/>
      <c r="H46" s="216"/>
    </row>
    <row r="47" spans="1:8" ht="12" customHeight="1">
      <c r="A47" s="212" t="s">
        <v>469</v>
      </c>
      <c r="B47" s="221" t="s">
        <v>470</v>
      </c>
      <c r="C47" s="225">
        <f>3392+56</f>
        <v>3448</v>
      </c>
      <c r="D47" s="225">
        <v>2238</v>
      </c>
      <c r="E47" s="196"/>
      <c r="F47" s="196"/>
      <c r="G47" s="216"/>
      <c r="H47" s="216"/>
    </row>
    <row r="48" spans="1:8" ht="12" customHeight="1">
      <c r="A48" s="211"/>
      <c r="B48" s="226"/>
      <c r="C48" s="227"/>
      <c r="D48" s="227"/>
      <c r="E48" s="196"/>
      <c r="F48" s="196"/>
      <c r="G48" s="216"/>
      <c r="H48" s="216"/>
    </row>
    <row r="49" spans="1:8" ht="12" customHeight="1">
      <c r="A49" s="228" t="s">
        <v>471</v>
      </c>
      <c r="B49" s="229"/>
      <c r="C49" s="195"/>
      <c r="D49" s="230"/>
      <c r="E49" s="231"/>
      <c r="F49" s="196"/>
      <c r="G49" s="216"/>
      <c r="H49" s="216"/>
    </row>
    <row r="50" spans="1:8" ht="12" customHeight="1">
      <c r="A50" s="194"/>
      <c r="B50" s="229" t="s">
        <v>275</v>
      </c>
      <c r="C50" s="195"/>
      <c r="D50" s="195"/>
      <c r="G50" s="216"/>
      <c r="H50" s="216"/>
    </row>
    <row r="51" spans="1:8" ht="12" customHeight="1">
      <c r="A51" s="194"/>
      <c r="B51" s="194"/>
      <c r="C51" s="195"/>
      <c r="D51" s="195"/>
      <c r="G51" s="216"/>
      <c r="H51" s="216"/>
    </row>
    <row r="52" spans="1:8" ht="12" customHeight="1">
      <c r="A52" s="194"/>
      <c r="B52" s="229" t="s">
        <v>276</v>
      </c>
      <c r="C52" s="195"/>
      <c r="D52" s="195"/>
      <c r="G52" s="216"/>
      <c r="H52" s="216"/>
    </row>
  </sheetData>
  <sheetProtection sheet="1"/>
  <autoFilter ref="A8:D47"/>
  <mergeCells count="2">
    <mergeCell ref="A2:F2"/>
    <mergeCell ref="A5:D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4" sqref="A4"/>
    </sheetView>
  </sheetViews>
  <sheetFormatPr defaultColWidth="9.00390625" defaultRowHeight="12" customHeight="1"/>
  <cols>
    <col min="1" max="1" width="48.50390625" style="232" customWidth="1"/>
    <col min="2" max="2" width="8.25390625" style="233" customWidth="1"/>
    <col min="3" max="3" width="9.125" style="234" customWidth="1"/>
    <col min="4" max="4" width="9.25390625" style="234" customWidth="1"/>
    <col min="5" max="5" width="8.75390625" style="234" customWidth="1"/>
    <col min="6" max="6" width="7.375" style="234" customWidth="1"/>
    <col min="7" max="7" width="9.75390625" style="234" customWidth="1"/>
    <col min="8" max="8" width="7.375" style="234" customWidth="1"/>
    <col min="9" max="9" width="8.2539062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25390625" style="234" customWidth="1"/>
  </cols>
  <sheetData>
    <row r="1" spans="1:14" s="239" customFormat="1" ht="24" customHeight="1">
      <c r="A1" s="235" t="s">
        <v>472</v>
      </c>
      <c r="B1" s="236"/>
      <c r="C1" s="237"/>
      <c r="D1" s="237"/>
      <c r="E1" s="237"/>
      <c r="F1" s="237"/>
      <c r="G1" s="237"/>
      <c r="H1" s="237"/>
      <c r="I1" s="237"/>
      <c r="J1" s="237"/>
      <c r="K1" s="238"/>
      <c r="L1" s="238"/>
      <c r="M1" s="238"/>
      <c r="N1" s="238"/>
    </row>
    <row r="2" spans="1:14" s="239" customFormat="1" ht="12" customHeight="1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8"/>
    </row>
    <row r="3" spans="1:14" s="239" customFormat="1" ht="15" customHeight="1">
      <c r="A3" s="126" t="s">
        <v>1</v>
      </c>
      <c r="B3" s="240"/>
      <c r="C3" s="237"/>
      <c r="D3" s="237"/>
      <c r="E3" s="237"/>
      <c r="F3" s="237"/>
      <c r="G3" s="237"/>
      <c r="H3" s="237"/>
      <c r="I3" s="237"/>
      <c r="J3" s="237"/>
      <c r="K3" s="238"/>
      <c r="L3" s="10" t="s">
        <v>2</v>
      </c>
      <c r="M3" s="10"/>
      <c r="N3" s="238"/>
    </row>
    <row r="4" spans="1:15" s="239" customFormat="1" ht="13.5" customHeight="1">
      <c r="A4" s="126" t="s">
        <v>394</v>
      </c>
      <c r="B4" s="240"/>
      <c r="C4" s="241"/>
      <c r="D4" s="241"/>
      <c r="E4" s="241"/>
      <c r="F4" s="241"/>
      <c r="G4" s="241"/>
      <c r="H4" s="241"/>
      <c r="I4" s="241"/>
      <c r="J4" s="241"/>
      <c r="K4" s="242"/>
      <c r="L4" s="9" t="s">
        <v>4</v>
      </c>
      <c r="M4" s="9"/>
      <c r="N4" s="243"/>
      <c r="O4" s="243"/>
    </row>
    <row r="5" spans="1:14" s="239" customFormat="1" ht="12.75" customHeight="1">
      <c r="A5" s="126" t="s">
        <v>5</v>
      </c>
      <c r="B5" s="240"/>
      <c r="C5" s="244"/>
      <c r="D5" s="244"/>
      <c r="E5" s="244"/>
      <c r="F5" s="244"/>
      <c r="G5" s="244"/>
      <c r="H5" s="244"/>
      <c r="I5" s="244"/>
      <c r="J5" s="244"/>
      <c r="L5" s="245"/>
      <c r="M5" s="246" t="s">
        <v>6</v>
      </c>
      <c r="N5" s="245"/>
    </row>
    <row r="6" spans="1:14" s="255" customFormat="1" ht="21.75" customHeight="1">
      <c r="A6" s="247"/>
      <c r="B6" s="248"/>
      <c r="C6" s="249"/>
      <c r="D6" s="250" t="s">
        <v>473</v>
      </c>
      <c r="E6" s="250"/>
      <c r="F6" s="250"/>
      <c r="G6" s="250"/>
      <c r="H6" s="250"/>
      <c r="I6" s="251" t="s">
        <v>474</v>
      </c>
      <c r="J6" s="251"/>
      <c r="K6" s="252"/>
      <c r="L6" s="249"/>
      <c r="M6" s="253"/>
      <c r="N6" s="254"/>
    </row>
    <row r="7" spans="1:14" s="255" customFormat="1" ht="60" customHeight="1">
      <c r="A7" s="256" t="s">
        <v>475</v>
      </c>
      <c r="B7" s="257" t="s">
        <v>476</v>
      </c>
      <c r="C7" s="258" t="s">
        <v>477</v>
      </c>
      <c r="D7" s="259" t="s">
        <v>478</v>
      </c>
      <c r="E7" s="249" t="s">
        <v>479</v>
      </c>
      <c r="F7" s="260" t="s">
        <v>480</v>
      </c>
      <c r="G7" s="260"/>
      <c r="H7" s="260"/>
      <c r="I7" s="249" t="s">
        <v>481</v>
      </c>
      <c r="J7" s="261" t="s">
        <v>482</v>
      </c>
      <c r="K7" s="258" t="s">
        <v>483</v>
      </c>
      <c r="L7" s="258" t="s">
        <v>484</v>
      </c>
      <c r="M7" s="262" t="s">
        <v>485</v>
      </c>
      <c r="N7" s="254"/>
    </row>
    <row r="8" spans="1:14" s="255" customFormat="1" ht="54" customHeight="1">
      <c r="A8" s="263"/>
      <c r="B8" s="264"/>
      <c r="C8" s="265"/>
      <c r="D8" s="266"/>
      <c r="E8" s="265"/>
      <c r="F8" s="260" t="s">
        <v>486</v>
      </c>
      <c r="G8" s="260" t="s">
        <v>487</v>
      </c>
      <c r="H8" s="260" t="s">
        <v>488</v>
      </c>
      <c r="I8" s="265"/>
      <c r="J8" s="267"/>
      <c r="K8" s="265"/>
      <c r="L8" s="265"/>
      <c r="M8" s="268"/>
      <c r="N8" s="254"/>
    </row>
    <row r="9" spans="1:14" s="255" customFormat="1" ht="12" customHeight="1">
      <c r="A9" s="260" t="s">
        <v>14</v>
      </c>
      <c r="B9" s="269"/>
      <c r="C9" s="265">
        <v>1</v>
      </c>
      <c r="D9" s="260">
        <v>2</v>
      </c>
      <c r="E9" s="260">
        <v>3</v>
      </c>
      <c r="F9" s="260">
        <v>4</v>
      </c>
      <c r="G9" s="260">
        <v>5</v>
      </c>
      <c r="H9" s="260">
        <v>6</v>
      </c>
      <c r="I9" s="260">
        <v>7</v>
      </c>
      <c r="J9" s="260">
        <v>8</v>
      </c>
      <c r="K9" s="265">
        <v>9</v>
      </c>
      <c r="L9" s="265">
        <v>10</v>
      </c>
      <c r="M9" s="270">
        <v>11</v>
      </c>
      <c r="N9" s="254"/>
    </row>
    <row r="10" spans="1:14" s="255" customFormat="1" ht="12" customHeight="1">
      <c r="A10" s="260" t="s">
        <v>489</v>
      </c>
      <c r="B10" s="271"/>
      <c r="C10" s="272" t="s">
        <v>47</v>
      </c>
      <c r="D10" s="272" t="s">
        <v>47</v>
      </c>
      <c r="E10" s="273" t="s">
        <v>58</v>
      </c>
      <c r="F10" s="273" t="s">
        <v>65</v>
      </c>
      <c r="G10" s="273" t="s">
        <v>69</v>
      </c>
      <c r="H10" s="273" t="s">
        <v>73</v>
      </c>
      <c r="I10" s="273" t="s">
        <v>86</v>
      </c>
      <c r="J10" s="273" t="s">
        <v>89</v>
      </c>
      <c r="K10" s="274" t="s">
        <v>490</v>
      </c>
      <c r="L10" s="273" t="s">
        <v>112</v>
      </c>
      <c r="M10" s="275" t="s">
        <v>120</v>
      </c>
      <c r="N10" s="254"/>
    </row>
    <row r="11" spans="1:23" ht="15.75" customHeight="1">
      <c r="A11" s="276" t="s">
        <v>491</v>
      </c>
      <c r="B11" s="271" t="s">
        <v>492</v>
      </c>
      <c r="C11" s="277">
        <f>'справка №1-БАЛАНС'!H17</f>
        <v>5417</v>
      </c>
      <c r="D11" s="277">
        <f>'справка №1-БАЛАНС'!H19</f>
        <v>9570</v>
      </c>
      <c r="E11" s="277">
        <f>'справка №1-БАЛАНС'!H20</f>
        <v>28125</v>
      </c>
      <c r="F11" s="277">
        <f>'справка №1-БАЛАНС'!H22</f>
        <v>1373</v>
      </c>
      <c r="G11" s="277">
        <f>'справка №1-БАЛАНС'!H23</f>
        <v>0</v>
      </c>
      <c r="H11" s="278">
        <f>'справка №1-БАЛАНС'!H24</f>
        <v>23376</v>
      </c>
      <c r="I11" s="277">
        <f>'справка №1-БАЛАНС'!H28+'справка №1-БАЛАНС'!H31</f>
        <v>50438</v>
      </c>
      <c r="J11" s="277">
        <f>'справка №1-БАЛАНС'!H29+'справка №1-БАЛАНС'!H32</f>
        <v>-1833</v>
      </c>
      <c r="K11" s="278"/>
      <c r="L11" s="279">
        <f>SUM(C11:K11)</f>
        <v>116466</v>
      </c>
      <c r="M11" s="277">
        <f>'справка №1-БАЛАНС'!H39</f>
        <v>0</v>
      </c>
      <c r="N11" s="280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276" t="s">
        <v>493</v>
      </c>
      <c r="B12" s="271" t="s">
        <v>494</v>
      </c>
      <c r="C12" s="282">
        <f>C13+C14</f>
        <v>0</v>
      </c>
      <c r="D12" s="282">
        <f aca="true" t="shared" si="0" ref="D12:M12">D13+D14</f>
        <v>0</v>
      </c>
      <c r="E12" s="282">
        <f t="shared" si="0"/>
        <v>0</v>
      </c>
      <c r="F12" s="282">
        <f t="shared" si="0"/>
        <v>0</v>
      </c>
      <c r="G12" s="282">
        <f t="shared" si="0"/>
        <v>0</v>
      </c>
      <c r="H12" s="282">
        <f t="shared" si="0"/>
        <v>0</v>
      </c>
      <c r="I12" s="282">
        <f t="shared" si="0"/>
        <v>0</v>
      </c>
      <c r="J12" s="282">
        <f t="shared" si="0"/>
        <v>0</v>
      </c>
      <c r="K12" s="282">
        <f t="shared" si="0"/>
        <v>0</v>
      </c>
      <c r="L12" s="279">
        <f aca="true" t="shared" si="1" ref="L12:L32">SUM(C12:K12)</f>
        <v>0</v>
      </c>
      <c r="M12" s="282">
        <f t="shared" si="0"/>
        <v>0</v>
      </c>
      <c r="N12" s="283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284" t="s">
        <v>495</v>
      </c>
      <c r="B13" s="273" t="s">
        <v>496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9">
        <f t="shared" si="1"/>
        <v>0</v>
      </c>
      <c r="M13" s="278"/>
      <c r="N13" s="285"/>
    </row>
    <row r="14" spans="1:14" ht="12" customHeight="1">
      <c r="A14" s="284" t="s">
        <v>497</v>
      </c>
      <c r="B14" s="273" t="s">
        <v>498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9">
        <f t="shared" si="1"/>
        <v>0</v>
      </c>
      <c r="M14" s="278"/>
      <c r="N14" s="285"/>
    </row>
    <row r="15" spans="1:23" ht="12" customHeight="1">
      <c r="A15" s="276" t="s">
        <v>499</v>
      </c>
      <c r="B15" s="271" t="s">
        <v>500</v>
      </c>
      <c r="C15" s="286">
        <f>C11+C12</f>
        <v>5417</v>
      </c>
      <c r="D15" s="286">
        <f aca="true" t="shared" si="2" ref="D15:M15">D11+D12</f>
        <v>9570</v>
      </c>
      <c r="E15" s="286">
        <f t="shared" si="2"/>
        <v>28125</v>
      </c>
      <c r="F15" s="286">
        <f t="shared" si="2"/>
        <v>1373</v>
      </c>
      <c r="G15" s="286">
        <f t="shared" si="2"/>
        <v>0</v>
      </c>
      <c r="H15" s="286">
        <f t="shared" si="2"/>
        <v>23376</v>
      </c>
      <c r="I15" s="286">
        <f t="shared" si="2"/>
        <v>50438</v>
      </c>
      <c r="J15" s="286">
        <f t="shared" si="2"/>
        <v>-1833</v>
      </c>
      <c r="K15" s="286">
        <f t="shared" si="2"/>
        <v>0</v>
      </c>
      <c r="L15" s="279">
        <f t="shared" si="1"/>
        <v>116466</v>
      </c>
      <c r="M15" s="286">
        <f t="shared" si="2"/>
        <v>0</v>
      </c>
      <c r="N15" s="283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276" t="s">
        <v>501</v>
      </c>
      <c r="B16" s="287" t="s">
        <v>502</v>
      </c>
      <c r="C16" s="288"/>
      <c r="D16" s="289"/>
      <c r="E16" s="289"/>
      <c r="F16" s="289"/>
      <c r="G16" s="289"/>
      <c r="H16" s="290"/>
      <c r="I16" s="291">
        <f>+'справка №1-БАЛАНС'!G31</f>
        <v>0</v>
      </c>
      <c r="J16" s="292">
        <f>+'справка №1-БАЛАНС'!G32</f>
        <v>-1876</v>
      </c>
      <c r="K16" s="278"/>
      <c r="L16" s="279">
        <f t="shared" si="1"/>
        <v>-1876</v>
      </c>
      <c r="M16" s="278"/>
      <c r="N16" s="283"/>
      <c r="O16" s="281"/>
      <c r="P16" s="281"/>
      <c r="Q16" s="281"/>
      <c r="R16" s="281"/>
      <c r="S16" s="281"/>
      <c r="T16" s="281"/>
    </row>
    <row r="17" spans="1:23" ht="12.75" customHeight="1">
      <c r="A17" s="284" t="s">
        <v>503</v>
      </c>
      <c r="B17" s="273" t="s">
        <v>504</v>
      </c>
      <c r="C17" s="293">
        <f>C18+C19</f>
        <v>8</v>
      </c>
      <c r="D17" s="293">
        <f aca="true" t="shared" si="3" ref="D17:K17">D18+D19</f>
        <v>0</v>
      </c>
      <c r="E17" s="293">
        <f t="shared" si="3"/>
        <v>0</v>
      </c>
      <c r="F17" s="293">
        <f t="shared" si="3"/>
        <v>0</v>
      </c>
      <c r="G17" s="293">
        <f t="shared" si="3"/>
        <v>0</v>
      </c>
      <c r="H17" s="293">
        <f t="shared" si="3"/>
        <v>0</v>
      </c>
      <c r="I17" s="293">
        <f t="shared" si="3"/>
        <v>0</v>
      </c>
      <c r="J17" s="293">
        <f>J18+J19</f>
        <v>0</v>
      </c>
      <c r="K17" s="293">
        <f t="shared" si="3"/>
        <v>0</v>
      </c>
      <c r="L17" s="279">
        <f t="shared" si="1"/>
        <v>8</v>
      </c>
      <c r="M17" s="293">
        <f>M18+M19</f>
        <v>0</v>
      </c>
      <c r="N17" s="283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294" t="s">
        <v>505</v>
      </c>
      <c r="B18" s="295" t="s">
        <v>506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9">
        <f t="shared" si="1"/>
        <v>0</v>
      </c>
      <c r="M18" s="278"/>
      <c r="N18" s="285"/>
    </row>
    <row r="19" spans="1:14" ht="12" customHeight="1">
      <c r="A19" s="294" t="s">
        <v>507</v>
      </c>
      <c r="B19" s="295" t="s">
        <v>508</v>
      </c>
      <c r="C19" s="278">
        <v>8</v>
      </c>
      <c r="D19" s="278"/>
      <c r="E19" s="278"/>
      <c r="F19" s="278"/>
      <c r="G19" s="278"/>
      <c r="H19" s="278"/>
      <c r="I19" s="278"/>
      <c r="J19" s="278"/>
      <c r="K19" s="278"/>
      <c r="L19" s="279">
        <f t="shared" si="1"/>
        <v>8</v>
      </c>
      <c r="M19" s="278"/>
      <c r="N19" s="285"/>
    </row>
    <row r="20" spans="1:14" ht="12.75" customHeight="1">
      <c r="A20" s="284" t="s">
        <v>509</v>
      </c>
      <c r="B20" s="273" t="s">
        <v>510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9">
        <f t="shared" si="1"/>
        <v>0</v>
      </c>
      <c r="M20" s="278"/>
      <c r="N20" s="285"/>
    </row>
    <row r="21" spans="1:23" ht="23.25" customHeight="1">
      <c r="A21" s="284" t="s">
        <v>511</v>
      </c>
      <c r="B21" s="273" t="s">
        <v>512</v>
      </c>
      <c r="C21" s="282">
        <f>C22-C23</f>
        <v>0</v>
      </c>
      <c r="D21" s="282">
        <f aca="true" t="shared" si="4" ref="D21:M21">D22-D23</f>
        <v>0</v>
      </c>
      <c r="E21" s="282">
        <f t="shared" si="4"/>
        <v>0</v>
      </c>
      <c r="F21" s="282">
        <f t="shared" si="4"/>
        <v>0</v>
      </c>
      <c r="G21" s="282">
        <f t="shared" si="4"/>
        <v>0</v>
      </c>
      <c r="H21" s="282">
        <f t="shared" si="4"/>
        <v>0</v>
      </c>
      <c r="I21" s="282">
        <f t="shared" si="4"/>
        <v>0</v>
      </c>
      <c r="J21" s="282">
        <f t="shared" si="4"/>
        <v>0</v>
      </c>
      <c r="K21" s="282">
        <f t="shared" si="4"/>
        <v>0</v>
      </c>
      <c r="L21" s="279">
        <f t="shared" si="1"/>
        <v>0</v>
      </c>
      <c r="M21" s="282">
        <f t="shared" si="4"/>
        <v>0</v>
      </c>
      <c r="N21" s="283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 customHeight="1">
      <c r="A22" s="284" t="s">
        <v>513</v>
      </c>
      <c r="B22" s="273" t="s">
        <v>514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79">
        <f t="shared" si="1"/>
        <v>0</v>
      </c>
      <c r="M22" s="296"/>
      <c r="N22" s="285"/>
    </row>
    <row r="23" spans="1:14" ht="12" customHeight="1">
      <c r="A23" s="284" t="s">
        <v>515</v>
      </c>
      <c r="B23" s="273" t="s">
        <v>516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79">
        <f t="shared" si="1"/>
        <v>0</v>
      </c>
      <c r="M23" s="296"/>
      <c r="N23" s="285"/>
    </row>
    <row r="24" spans="1:23" ht="22.5" customHeight="1">
      <c r="A24" s="284" t="s">
        <v>517</v>
      </c>
      <c r="B24" s="273" t="s">
        <v>518</v>
      </c>
      <c r="C24" s="282">
        <f>C25-C26</f>
        <v>0</v>
      </c>
      <c r="D24" s="282">
        <f aca="true" t="shared" si="5" ref="D24:M24">D25-D26</f>
        <v>0</v>
      </c>
      <c r="E24" s="282">
        <f t="shared" si="5"/>
        <v>0</v>
      </c>
      <c r="F24" s="282">
        <f t="shared" si="5"/>
        <v>0</v>
      </c>
      <c r="G24" s="282">
        <f t="shared" si="5"/>
        <v>0</v>
      </c>
      <c r="H24" s="282">
        <f t="shared" si="5"/>
        <v>0</v>
      </c>
      <c r="I24" s="282">
        <f t="shared" si="5"/>
        <v>0</v>
      </c>
      <c r="J24" s="282">
        <f t="shared" si="5"/>
        <v>0</v>
      </c>
      <c r="K24" s="282">
        <f t="shared" si="5"/>
        <v>0</v>
      </c>
      <c r="L24" s="279">
        <f t="shared" si="1"/>
        <v>0</v>
      </c>
      <c r="M24" s="282">
        <f t="shared" si="5"/>
        <v>0</v>
      </c>
      <c r="N24" s="283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 customHeight="1">
      <c r="A25" s="284" t="s">
        <v>513</v>
      </c>
      <c r="B25" s="273" t="s">
        <v>519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79">
        <f t="shared" si="1"/>
        <v>0</v>
      </c>
      <c r="M25" s="296"/>
      <c r="N25" s="285"/>
    </row>
    <row r="26" spans="1:14" ht="12" customHeight="1">
      <c r="A26" s="284" t="s">
        <v>515</v>
      </c>
      <c r="B26" s="273" t="s">
        <v>520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79">
        <f t="shared" si="1"/>
        <v>0</v>
      </c>
      <c r="M26" s="296"/>
      <c r="N26" s="285"/>
    </row>
    <row r="27" spans="1:14" ht="12" customHeight="1">
      <c r="A27" s="284" t="s">
        <v>521</v>
      </c>
      <c r="B27" s="273" t="s">
        <v>522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9">
        <f t="shared" si="1"/>
        <v>0</v>
      </c>
      <c r="M27" s="278"/>
      <c r="N27" s="285"/>
    </row>
    <row r="28" spans="1:14" ht="12" customHeight="1">
      <c r="A28" s="284" t="s">
        <v>523</v>
      </c>
      <c r="B28" s="273" t="s">
        <v>524</v>
      </c>
      <c r="C28" s="278"/>
      <c r="D28" s="278"/>
      <c r="E28" s="278">
        <v>-3315</v>
      </c>
      <c r="F28" s="278"/>
      <c r="G28" s="278"/>
      <c r="H28" s="278"/>
      <c r="I28" s="278">
        <v>3315</v>
      </c>
      <c r="J28" s="278"/>
      <c r="K28" s="278"/>
      <c r="L28" s="279">
        <f t="shared" si="1"/>
        <v>0</v>
      </c>
      <c r="M28" s="278"/>
      <c r="N28" s="285"/>
    </row>
    <row r="29" spans="1:23" ht="14.25" customHeight="1">
      <c r="A29" s="276" t="s">
        <v>525</v>
      </c>
      <c r="B29" s="271" t="s">
        <v>526</v>
      </c>
      <c r="C29" s="282">
        <f>C11+C17+C20+C21+C24+C28+C27+C16</f>
        <v>5425</v>
      </c>
      <c r="D29" s="282">
        <f aca="true" t="shared" si="6" ref="D29:K29">D11+D17+D20+D21+D24+D28+D27+D16</f>
        <v>9570</v>
      </c>
      <c r="E29" s="282">
        <f t="shared" si="6"/>
        <v>24810</v>
      </c>
      <c r="F29" s="282">
        <f t="shared" si="6"/>
        <v>1373</v>
      </c>
      <c r="G29" s="282">
        <f t="shared" si="6"/>
        <v>0</v>
      </c>
      <c r="H29" s="282">
        <f t="shared" si="6"/>
        <v>23376</v>
      </c>
      <c r="I29" s="282">
        <f t="shared" si="6"/>
        <v>53753</v>
      </c>
      <c r="J29" s="282">
        <f>J11+J17+J20+J21+J24+J28+J27+J16</f>
        <v>-3709</v>
      </c>
      <c r="K29" s="282">
        <f t="shared" si="6"/>
        <v>0</v>
      </c>
      <c r="L29" s="279">
        <f t="shared" si="1"/>
        <v>114598</v>
      </c>
      <c r="M29" s="282">
        <f>M11+M17+M20+M21+M24+M28+M27+M16</f>
        <v>0</v>
      </c>
      <c r="N29" s="28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284" t="s">
        <v>527</v>
      </c>
      <c r="B30" s="273" t="s">
        <v>528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9">
        <f t="shared" si="1"/>
        <v>0</v>
      </c>
      <c r="M30" s="278"/>
      <c r="N30" s="285"/>
    </row>
    <row r="31" spans="1:14" ht="24" customHeight="1">
      <c r="A31" s="284" t="s">
        <v>529</v>
      </c>
      <c r="B31" s="273" t="s">
        <v>530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9">
        <f t="shared" si="1"/>
        <v>0</v>
      </c>
      <c r="M31" s="278"/>
      <c r="N31" s="285"/>
    </row>
    <row r="32" spans="1:23" ht="23.25" customHeight="1">
      <c r="A32" s="276" t="s">
        <v>531</v>
      </c>
      <c r="B32" s="271" t="s">
        <v>532</v>
      </c>
      <c r="C32" s="282">
        <f aca="true" t="shared" si="7" ref="C32:K32">C29+C30+C31</f>
        <v>5425</v>
      </c>
      <c r="D32" s="282">
        <f t="shared" si="7"/>
        <v>9570</v>
      </c>
      <c r="E32" s="282">
        <f t="shared" si="7"/>
        <v>24810</v>
      </c>
      <c r="F32" s="282">
        <f t="shared" si="7"/>
        <v>1373</v>
      </c>
      <c r="G32" s="282">
        <f t="shared" si="7"/>
        <v>0</v>
      </c>
      <c r="H32" s="282">
        <f t="shared" si="7"/>
        <v>23376</v>
      </c>
      <c r="I32" s="282">
        <f t="shared" si="7"/>
        <v>53753</v>
      </c>
      <c r="J32" s="282">
        <f t="shared" si="7"/>
        <v>-3709</v>
      </c>
      <c r="K32" s="282">
        <f t="shared" si="7"/>
        <v>0</v>
      </c>
      <c r="L32" s="279">
        <f t="shared" si="1"/>
        <v>114598</v>
      </c>
      <c r="M32" s="282">
        <f>M29+M30+M31</f>
        <v>0</v>
      </c>
      <c r="N32" s="283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97"/>
      <c r="B33" s="298"/>
      <c r="C33" s="299"/>
      <c r="D33" s="299"/>
      <c r="E33" s="299"/>
      <c r="F33" s="299"/>
      <c r="G33" s="299"/>
      <c r="H33" s="299"/>
      <c r="I33" s="299"/>
      <c r="J33" s="299"/>
      <c r="K33" s="299"/>
      <c r="L33" s="300"/>
      <c r="M33" s="300"/>
      <c r="N33" s="285"/>
    </row>
    <row r="34" spans="1:14" ht="23.25" customHeight="1">
      <c r="A34" s="297"/>
      <c r="B34" s="298"/>
      <c r="C34" s="299"/>
      <c r="D34" s="299"/>
      <c r="E34" s="299"/>
      <c r="F34" s="299"/>
      <c r="G34" s="299"/>
      <c r="H34" s="299"/>
      <c r="I34" s="299"/>
      <c r="J34" s="299"/>
      <c r="K34" s="299"/>
      <c r="L34" s="300"/>
      <c r="M34" s="301"/>
      <c r="N34" s="285"/>
    </row>
    <row r="35" spans="1:14" ht="12" customHeight="1">
      <c r="A35" s="302" t="s">
        <v>533</v>
      </c>
      <c r="B35" s="303"/>
      <c r="C35" s="304"/>
      <c r="D35" s="304"/>
      <c r="E35" s="304"/>
      <c r="F35" s="304" t="s">
        <v>389</v>
      </c>
      <c r="G35" s="304"/>
      <c r="H35" s="304"/>
      <c r="I35" s="304"/>
      <c r="J35" s="304" t="s">
        <v>534</v>
      </c>
      <c r="K35" s="304"/>
      <c r="L35" s="304"/>
      <c r="M35" s="300"/>
      <c r="N35" s="285"/>
    </row>
  </sheetData>
  <sheetProtection sheet="1"/>
  <mergeCells count="3"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5402777777777777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R11" sqref="R11"/>
    </sheetView>
  </sheetViews>
  <sheetFormatPr defaultColWidth="11.00390625" defaultRowHeight="12" customHeight="1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2.375" style="305" customWidth="1"/>
    <col min="16" max="16" width="11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307" t="s">
        <v>535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6"/>
      <c r="N1" s="306"/>
      <c r="O1" s="306"/>
      <c r="P1" s="306"/>
      <c r="Q1" s="306"/>
      <c r="R1" s="306"/>
    </row>
    <row r="2" spans="1:18" ht="16.5" customHeight="1">
      <c r="A2" s="308"/>
      <c r="B2" s="309" t="s">
        <v>536</v>
      </c>
      <c r="C2" s="310" t="s">
        <v>537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10" t="s">
        <v>2</v>
      </c>
      <c r="R2" s="10"/>
    </row>
    <row r="3" spans="1:18" ht="15" customHeight="1">
      <c r="A3" s="308"/>
      <c r="B3" s="311" t="s">
        <v>538</v>
      </c>
      <c r="C3" s="31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9" t="s">
        <v>4</v>
      </c>
      <c r="R3" s="9"/>
    </row>
    <row r="4" spans="1:18" ht="12" customHeight="1">
      <c r="A4" s="308" t="s">
        <v>539</v>
      </c>
      <c r="B4" s="311"/>
      <c r="C4" s="311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 t="s">
        <v>540</v>
      </c>
      <c r="R4" s="314"/>
    </row>
    <row r="5" spans="1:18" s="316" customFormat="1" ht="63.75" customHeight="1">
      <c r="A5" s="315" t="s">
        <v>475</v>
      </c>
      <c r="B5" s="315"/>
      <c r="C5" s="315"/>
      <c r="D5" s="315" t="s">
        <v>541</v>
      </c>
      <c r="E5" s="315"/>
      <c r="F5" s="315"/>
      <c r="G5" s="315"/>
      <c r="H5" s="315" t="s">
        <v>542</v>
      </c>
      <c r="I5" s="315"/>
      <c r="J5" s="315" t="s">
        <v>543</v>
      </c>
      <c r="K5" s="315" t="s">
        <v>544</v>
      </c>
      <c r="L5" s="315"/>
      <c r="M5" s="315"/>
      <c r="N5" s="315"/>
      <c r="O5" s="315" t="s">
        <v>542</v>
      </c>
      <c r="P5" s="315"/>
      <c r="Q5" s="315" t="s">
        <v>545</v>
      </c>
      <c r="R5" s="315" t="s">
        <v>546</v>
      </c>
    </row>
    <row r="6" spans="1:18" s="316" customFormat="1" ht="48" customHeight="1">
      <c r="A6" s="315"/>
      <c r="B6" s="315"/>
      <c r="C6" s="317" t="s">
        <v>8</v>
      </c>
      <c r="D6" s="315" t="s">
        <v>547</v>
      </c>
      <c r="E6" s="315" t="s">
        <v>548</v>
      </c>
      <c r="F6" s="315" t="s">
        <v>549</v>
      </c>
      <c r="G6" s="315" t="s">
        <v>550</v>
      </c>
      <c r="H6" s="315" t="s">
        <v>551</v>
      </c>
      <c r="I6" s="315" t="s">
        <v>552</v>
      </c>
      <c r="J6" s="315"/>
      <c r="K6" s="315" t="s">
        <v>547</v>
      </c>
      <c r="L6" s="315" t="s">
        <v>553</v>
      </c>
      <c r="M6" s="315" t="s">
        <v>554</v>
      </c>
      <c r="N6" s="315" t="s">
        <v>555</v>
      </c>
      <c r="O6" s="315" t="s">
        <v>551</v>
      </c>
      <c r="P6" s="315" t="s">
        <v>552</v>
      </c>
      <c r="Q6" s="315"/>
      <c r="R6" s="315"/>
    </row>
    <row r="7" spans="1:18" s="316" customFormat="1" ht="12" customHeight="1">
      <c r="A7" s="318" t="s">
        <v>556</v>
      </c>
      <c r="B7" s="318"/>
      <c r="C7" s="318" t="s">
        <v>15</v>
      </c>
      <c r="D7" s="315">
        <v>1</v>
      </c>
      <c r="E7" s="315">
        <v>2</v>
      </c>
      <c r="F7" s="315">
        <v>3</v>
      </c>
      <c r="G7" s="315">
        <v>4</v>
      </c>
      <c r="H7" s="315">
        <v>5</v>
      </c>
      <c r="I7" s="315">
        <v>6</v>
      </c>
      <c r="J7" s="315">
        <v>7</v>
      </c>
      <c r="K7" s="315">
        <v>8</v>
      </c>
      <c r="L7" s="315">
        <v>9</v>
      </c>
      <c r="M7" s="315">
        <v>10</v>
      </c>
      <c r="N7" s="315">
        <v>11</v>
      </c>
      <c r="O7" s="315">
        <v>12</v>
      </c>
      <c r="P7" s="315">
        <v>13</v>
      </c>
      <c r="Q7" s="315">
        <v>14</v>
      </c>
      <c r="R7" s="315">
        <v>15</v>
      </c>
    </row>
    <row r="8" spans="1:18" ht="21" customHeight="1">
      <c r="A8" s="319" t="s">
        <v>557</v>
      </c>
      <c r="B8" s="319" t="s">
        <v>558</v>
      </c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</row>
    <row r="9" spans="1:28" ht="12" customHeight="1">
      <c r="A9" s="322" t="s">
        <v>559</v>
      </c>
      <c r="B9" s="322" t="s">
        <v>560</v>
      </c>
      <c r="C9" s="323" t="s">
        <v>561</v>
      </c>
      <c r="D9" s="324">
        <v>41412</v>
      </c>
      <c r="E9" s="325">
        <v>968</v>
      </c>
      <c r="F9" s="325">
        <v>2952</v>
      </c>
      <c r="G9" s="326">
        <f>D9+E9-F9</f>
        <v>39428</v>
      </c>
      <c r="H9" s="327"/>
      <c r="I9" s="327"/>
      <c r="J9" s="326">
        <f>G9+H9-I9</f>
        <v>39428</v>
      </c>
      <c r="K9" s="327"/>
      <c r="L9" s="327"/>
      <c r="M9" s="327"/>
      <c r="N9" s="326">
        <f>K9+L9-M9</f>
        <v>0</v>
      </c>
      <c r="O9" s="327"/>
      <c r="P9" s="327"/>
      <c r="Q9" s="326">
        <f aca="true" t="shared" si="0" ref="Q9:Q14">N9+O9-P9</f>
        <v>0</v>
      </c>
      <c r="R9" s="326">
        <f aca="true" t="shared" si="1" ref="R9:R14">J9-Q9</f>
        <v>39428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 customHeight="1">
      <c r="A10" s="322" t="s">
        <v>562</v>
      </c>
      <c r="B10" s="322" t="s">
        <v>563</v>
      </c>
      <c r="C10" s="323" t="s">
        <v>564</v>
      </c>
      <c r="D10" s="324">
        <v>28567</v>
      </c>
      <c r="E10" s="325">
        <v>764</v>
      </c>
      <c r="F10" s="325">
        <v>1543</v>
      </c>
      <c r="G10" s="326">
        <f aca="true" t="shared" si="2" ref="G10:G38">D10+E10-F10</f>
        <v>27788</v>
      </c>
      <c r="H10" s="327"/>
      <c r="I10" s="327"/>
      <c r="J10" s="326">
        <f aca="true" t="shared" si="3" ref="J10:J38">G10+H10-I10</f>
        <v>27788</v>
      </c>
      <c r="K10" s="327">
        <v>9534</v>
      </c>
      <c r="L10" s="327">
        <v>1131</v>
      </c>
      <c r="M10" s="327">
        <v>820</v>
      </c>
      <c r="N10" s="326">
        <f aca="true" t="shared" si="4" ref="N10:N38">K10+L10-M10</f>
        <v>9845</v>
      </c>
      <c r="O10" s="327"/>
      <c r="P10" s="327"/>
      <c r="Q10" s="326">
        <f t="shared" si="0"/>
        <v>9845</v>
      </c>
      <c r="R10" s="326">
        <f t="shared" si="1"/>
        <v>17943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 customHeight="1">
      <c r="A11" s="322" t="s">
        <v>565</v>
      </c>
      <c r="B11" s="322" t="s">
        <v>566</v>
      </c>
      <c r="C11" s="323" t="s">
        <v>567</v>
      </c>
      <c r="D11" s="324">
        <v>7812</v>
      </c>
      <c r="E11" s="325">
        <v>335</v>
      </c>
      <c r="F11" s="325">
        <v>85</v>
      </c>
      <c r="G11" s="326">
        <f t="shared" si="2"/>
        <v>8062</v>
      </c>
      <c r="H11" s="327"/>
      <c r="I11" s="327"/>
      <c r="J11" s="326">
        <f t="shared" si="3"/>
        <v>8062</v>
      </c>
      <c r="K11" s="327">
        <v>5942</v>
      </c>
      <c r="L11" s="327">
        <v>640</v>
      </c>
      <c r="M11" s="327">
        <v>73</v>
      </c>
      <c r="N11" s="326">
        <f t="shared" si="4"/>
        <v>6509</v>
      </c>
      <c r="O11" s="327"/>
      <c r="P11" s="327"/>
      <c r="Q11" s="326">
        <f t="shared" si="0"/>
        <v>6509</v>
      </c>
      <c r="R11" s="326">
        <f t="shared" si="1"/>
        <v>1553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 customHeight="1">
      <c r="A12" s="322" t="s">
        <v>568</v>
      </c>
      <c r="B12" s="322" t="s">
        <v>569</v>
      </c>
      <c r="C12" s="323" t="s">
        <v>570</v>
      </c>
      <c r="D12" s="324">
        <v>17403</v>
      </c>
      <c r="E12" s="325">
        <v>511</v>
      </c>
      <c r="F12" s="325">
        <v>243</v>
      </c>
      <c r="G12" s="326">
        <f t="shared" si="2"/>
        <v>17671</v>
      </c>
      <c r="H12" s="327"/>
      <c r="I12" s="327"/>
      <c r="J12" s="326">
        <f t="shared" si="3"/>
        <v>17671</v>
      </c>
      <c r="K12" s="327">
        <v>8137</v>
      </c>
      <c r="L12" s="327">
        <v>870</v>
      </c>
      <c r="M12" s="327">
        <v>183</v>
      </c>
      <c r="N12" s="326">
        <f t="shared" si="4"/>
        <v>8824</v>
      </c>
      <c r="O12" s="327"/>
      <c r="P12" s="327"/>
      <c r="Q12" s="326">
        <f t="shared" si="0"/>
        <v>8824</v>
      </c>
      <c r="R12" s="326">
        <f t="shared" si="1"/>
        <v>8847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 customHeight="1">
      <c r="A13" s="322" t="s">
        <v>571</v>
      </c>
      <c r="B13" s="322" t="s">
        <v>572</v>
      </c>
      <c r="C13" s="323" t="s">
        <v>573</v>
      </c>
      <c r="D13" s="324">
        <v>12309</v>
      </c>
      <c r="E13" s="325">
        <v>858</v>
      </c>
      <c r="F13" s="325">
        <v>240</v>
      </c>
      <c r="G13" s="326">
        <f t="shared" si="2"/>
        <v>12927</v>
      </c>
      <c r="H13" s="327"/>
      <c r="I13" s="327"/>
      <c r="J13" s="326">
        <f t="shared" si="3"/>
        <v>12927</v>
      </c>
      <c r="K13" s="327">
        <v>7453</v>
      </c>
      <c r="L13" s="327">
        <v>870</v>
      </c>
      <c r="M13" s="327">
        <v>223</v>
      </c>
      <c r="N13" s="326">
        <f t="shared" si="4"/>
        <v>8100</v>
      </c>
      <c r="O13" s="327"/>
      <c r="P13" s="327"/>
      <c r="Q13" s="326">
        <f t="shared" si="0"/>
        <v>8100</v>
      </c>
      <c r="R13" s="326">
        <f t="shared" si="1"/>
        <v>4827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 customHeight="1">
      <c r="A14" s="322" t="s">
        <v>574</v>
      </c>
      <c r="B14" s="322" t="s">
        <v>575</v>
      </c>
      <c r="C14" s="323" t="s">
        <v>576</v>
      </c>
      <c r="D14" s="324">
        <v>0</v>
      </c>
      <c r="E14" s="325"/>
      <c r="F14" s="325"/>
      <c r="G14" s="326">
        <f t="shared" si="2"/>
        <v>0</v>
      </c>
      <c r="H14" s="327"/>
      <c r="I14" s="327"/>
      <c r="J14" s="326">
        <f t="shared" si="3"/>
        <v>0</v>
      </c>
      <c r="K14" s="327">
        <v>0</v>
      </c>
      <c r="L14" s="327"/>
      <c r="M14" s="327"/>
      <c r="N14" s="326">
        <f t="shared" si="4"/>
        <v>0</v>
      </c>
      <c r="O14" s="327"/>
      <c r="P14" s="327"/>
      <c r="Q14" s="326">
        <f t="shared" si="0"/>
        <v>0</v>
      </c>
      <c r="R14" s="326">
        <f t="shared" si="1"/>
        <v>0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ht="12" customHeight="1">
      <c r="A15" s="322" t="s">
        <v>577</v>
      </c>
      <c r="B15" s="329" t="s">
        <v>578</v>
      </c>
      <c r="C15" s="323" t="s">
        <v>579</v>
      </c>
      <c r="D15" s="324">
        <v>11644</v>
      </c>
      <c r="E15" s="325">
        <v>128</v>
      </c>
      <c r="F15" s="325">
        <v>120</v>
      </c>
      <c r="G15" s="326">
        <f t="shared" si="2"/>
        <v>11652</v>
      </c>
      <c r="H15" s="327"/>
      <c r="I15" s="327"/>
      <c r="J15" s="326">
        <f t="shared" si="3"/>
        <v>11652</v>
      </c>
      <c r="K15" s="327">
        <v>10047</v>
      </c>
      <c r="L15" s="327">
        <v>439</v>
      </c>
      <c r="M15" s="327">
        <v>116</v>
      </c>
      <c r="N15" s="326">
        <f t="shared" si="4"/>
        <v>10370</v>
      </c>
      <c r="O15" s="327"/>
      <c r="P15" s="327"/>
      <c r="Q15" s="326">
        <f aca="true" t="shared" si="5" ref="Q15:Q24">N15+O15-P15</f>
        <v>10370</v>
      </c>
      <c r="R15" s="326">
        <f aca="true" t="shared" si="6" ref="R15:R24">J15-Q15</f>
        <v>1282</v>
      </c>
      <c r="S15" s="328"/>
      <c r="T15" s="328"/>
      <c r="U15" s="328"/>
      <c r="V15" s="328"/>
      <c r="W15" s="328"/>
      <c r="X15" s="328"/>
      <c r="Y15" s="328"/>
      <c r="Z15" s="328"/>
      <c r="AA15" s="328"/>
      <c r="AB15" s="328"/>
    </row>
    <row r="16" spans="1:28" ht="12" customHeight="1">
      <c r="A16" s="322"/>
      <c r="B16" s="330" t="s">
        <v>580</v>
      </c>
      <c r="C16" s="331" t="s">
        <v>581</v>
      </c>
      <c r="D16" s="332">
        <f>SUM(D9:D15)</f>
        <v>119147</v>
      </c>
      <c r="E16" s="332">
        <f>SUM(E9:E15)</f>
        <v>3564</v>
      </c>
      <c r="F16" s="332">
        <f>SUM(F9:F15)</f>
        <v>5183</v>
      </c>
      <c r="G16" s="326">
        <f t="shared" si="2"/>
        <v>117528</v>
      </c>
      <c r="H16" s="333">
        <f>SUM(H9:H15)</f>
        <v>0</v>
      </c>
      <c r="I16" s="333">
        <f>SUM(I9:I15)</f>
        <v>0</v>
      </c>
      <c r="J16" s="326">
        <f t="shared" si="3"/>
        <v>117528</v>
      </c>
      <c r="K16" s="333">
        <f>SUM(K9:K15)</f>
        <v>41113</v>
      </c>
      <c r="L16" s="333">
        <f>SUM(L9:L15)</f>
        <v>3950</v>
      </c>
      <c r="M16" s="333">
        <f>SUM(M9:M15)</f>
        <v>1415</v>
      </c>
      <c r="N16" s="326">
        <f t="shared" si="4"/>
        <v>43648</v>
      </c>
      <c r="O16" s="333">
        <f>SUM(O9:O15)</f>
        <v>0</v>
      </c>
      <c r="P16" s="333">
        <f>SUM(P9:P15)</f>
        <v>0</v>
      </c>
      <c r="Q16" s="326">
        <f t="shared" si="5"/>
        <v>43648</v>
      </c>
      <c r="R16" s="326">
        <f t="shared" si="6"/>
        <v>73880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 customHeight="1">
      <c r="A17" s="334" t="s">
        <v>582</v>
      </c>
      <c r="B17" s="335" t="s">
        <v>583</v>
      </c>
      <c r="C17" s="331" t="s">
        <v>584</v>
      </c>
      <c r="D17" s="336">
        <v>20648</v>
      </c>
      <c r="E17" s="336">
        <v>2168</v>
      </c>
      <c r="F17" s="336">
        <v>1092</v>
      </c>
      <c r="G17" s="326">
        <f t="shared" si="2"/>
        <v>21724</v>
      </c>
      <c r="H17" s="337">
        <v>192</v>
      </c>
      <c r="I17" s="337"/>
      <c r="J17" s="326">
        <f t="shared" si="3"/>
        <v>21916</v>
      </c>
      <c r="K17" s="337"/>
      <c r="L17" s="337"/>
      <c r="M17" s="337"/>
      <c r="N17" s="326">
        <f t="shared" si="4"/>
        <v>0</v>
      </c>
      <c r="O17" s="337"/>
      <c r="P17" s="337"/>
      <c r="Q17" s="326">
        <f t="shared" si="5"/>
        <v>0</v>
      </c>
      <c r="R17" s="326">
        <f t="shared" si="6"/>
        <v>21916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 customHeight="1">
      <c r="A18" s="338" t="s">
        <v>585</v>
      </c>
      <c r="B18" s="335" t="s">
        <v>586</v>
      </c>
      <c r="C18" s="331" t="s">
        <v>587</v>
      </c>
      <c r="D18" s="336"/>
      <c r="E18" s="336"/>
      <c r="F18" s="336"/>
      <c r="G18" s="326">
        <f t="shared" si="2"/>
        <v>0</v>
      </c>
      <c r="H18" s="337"/>
      <c r="I18" s="337"/>
      <c r="J18" s="326">
        <f t="shared" si="3"/>
        <v>0</v>
      </c>
      <c r="K18" s="337"/>
      <c r="L18" s="337"/>
      <c r="M18" s="337"/>
      <c r="N18" s="326">
        <f t="shared" si="4"/>
        <v>0</v>
      </c>
      <c r="O18" s="337"/>
      <c r="P18" s="337"/>
      <c r="Q18" s="326">
        <f t="shared" si="5"/>
        <v>0</v>
      </c>
      <c r="R18" s="326">
        <f t="shared" si="6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39" t="s">
        <v>588</v>
      </c>
      <c r="B19" s="319" t="s">
        <v>589</v>
      </c>
      <c r="C19" s="323"/>
      <c r="D19" s="340"/>
      <c r="E19" s="340"/>
      <c r="F19" s="340"/>
      <c r="G19" s="326">
        <f t="shared" si="2"/>
        <v>0</v>
      </c>
      <c r="H19" s="341"/>
      <c r="I19" s="341"/>
      <c r="J19" s="326">
        <f t="shared" si="3"/>
        <v>0</v>
      </c>
      <c r="K19" s="341"/>
      <c r="L19" s="341"/>
      <c r="M19" s="341"/>
      <c r="N19" s="326">
        <f t="shared" si="4"/>
        <v>0</v>
      </c>
      <c r="O19" s="341"/>
      <c r="P19" s="341"/>
      <c r="Q19" s="326">
        <f t="shared" si="5"/>
        <v>0</v>
      </c>
      <c r="R19" s="326">
        <f t="shared" si="6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22" t="s">
        <v>559</v>
      </c>
      <c r="B20" s="322" t="s">
        <v>590</v>
      </c>
      <c r="C20" s="323" t="s">
        <v>591</v>
      </c>
      <c r="D20" s="325"/>
      <c r="E20" s="325"/>
      <c r="F20" s="325"/>
      <c r="G20" s="326">
        <f t="shared" si="2"/>
        <v>0</v>
      </c>
      <c r="H20" s="327"/>
      <c r="I20" s="327"/>
      <c r="J20" s="326">
        <f t="shared" si="3"/>
        <v>0</v>
      </c>
      <c r="K20" s="327"/>
      <c r="L20" s="327"/>
      <c r="M20" s="327"/>
      <c r="N20" s="326">
        <f t="shared" si="4"/>
        <v>0</v>
      </c>
      <c r="O20" s="327"/>
      <c r="P20" s="327"/>
      <c r="Q20" s="326">
        <f t="shared" si="5"/>
        <v>0</v>
      </c>
      <c r="R20" s="326">
        <f t="shared" si="6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 customHeight="1">
      <c r="A21" s="322" t="s">
        <v>562</v>
      </c>
      <c r="B21" s="322" t="s">
        <v>592</v>
      </c>
      <c r="C21" s="323" t="s">
        <v>593</v>
      </c>
      <c r="D21" s="325">
        <v>228</v>
      </c>
      <c r="E21" s="325">
        <v>40</v>
      </c>
      <c r="F21" s="325">
        <v>7</v>
      </c>
      <c r="G21" s="326">
        <f t="shared" si="2"/>
        <v>261</v>
      </c>
      <c r="H21" s="327"/>
      <c r="I21" s="327"/>
      <c r="J21" s="326">
        <f t="shared" si="3"/>
        <v>261</v>
      </c>
      <c r="K21" s="327">
        <v>227</v>
      </c>
      <c r="L21" s="327">
        <v>6</v>
      </c>
      <c r="M21" s="327">
        <v>7</v>
      </c>
      <c r="N21" s="326">
        <f t="shared" si="4"/>
        <v>226</v>
      </c>
      <c r="O21" s="327"/>
      <c r="P21" s="327"/>
      <c r="Q21" s="326">
        <f t="shared" si="5"/>
        <v>226</v>
      </c>
      <c r="R21" s="326">
        <f t="shared" si="6"/>
        <v>35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 customHeight="1">
      <c r="A22" s="342" t="s">
        <v>565</v>
      </c>
      <c r="B22" s="342" t="s">
        <v>594</v>
      </c>
      <c r="C22" s="323" t="s">
        <v>595</v>
      </c>
      <c r="D22" s="325">
        <v>0</v>
      </c>
      <c r="E22" s="325"/>
      <c r="F22" s="325"/>
      <c r="G22" s="326">
        <f t="shared" si="2"/>
        <v>0</v>
      </c>
      <c r="H22" s="327"/>
      <c r="I22" s="327"/>
      <c r="J22" s="326">
        <f t="shared" si="3"/>
        <v>0</v>
      </c>
      <c r="K22" s="327">
        <v>0</v>
      </c>
      <c r="L22" s="327"/>
      <c r="M22" s="327"/>
      <c r="N22" s="326">
        <f t="shared" si="4"/>
        <v>0</v>
      </c>
      <c r="O22" s="327"/>
      <c r="P22" s="327"/>
      <c r="Q22" s="326">
        <f t="shared" si="5"/>
        <v>0</v>
      </c>
      <c r="R22" s="326">
        <f t="shared" si="6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 customHeight="1">
      <c r="A23" s="322" t="s">
        <v>568</v>
      </c>
      <c r="B23" s="343" t="s">
        <v>578</v>
      </c>
      <c r="C23" s="323" t="s">
        <v>596</v>
      </c>
      <c r="D23" s="325">
        <v>75</v>
      </c>
      <c r="E23" s="325">
        <v>1</v>
      </c>
      <c r="F23" s="325">
        <v>5</v>
      </c>
      <c r="G23" s="326">
        <f t="shared" si="2"/>
        <v>71</v>
      </c>
      <c r="H23" s="327"/>
      <c r="I23" s="327"/>
      <c r="J23" s="326">
        <f t="shared" si="3"/>
        <v>71</v>
      </c>
      <c r="K23" s="327">
        <v>74</v>
      </c>
      <c r="L23" s="327">
        <v>1</v>
      </c>
      <c r="M23" s="327">
        <v>5</v>
      </c>
      <c r="N23" s="326">
        <f t="shared" si="4"/>
        <v>70</v>
      </c>
      <c r="O23" s="327"/>
      <c r="P23" s="327"/>
      <c r="Q23" s="326">
        <f t="shared" si="5"/>
        <v>70</v>
      </c>
      <c r="R23" s="326">
        <f t="shared" si="6"/>
        <v>1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 customHeight="1">
      <c r="A24" s="322"/>
      <c r="B24" s="330" t="s">
        <v>597</v>
      </c>
      <c r="C24" s="344" t="s">
        <v>598</v>
      </c>
      <c r="D24" s="345">
        <f>SUM(D20:D23)</f>
        <v>303</v>
      </c>
      <c r="E24" s="345">
        <f aca="true" t="shared" si="7" ref="E24:P24">SUM(E20:E23)</f>
        <v>41</v>
      </c>
      <c r="F24" s="345">
        <f t="shared" si="7"/>
        <v>12</v>
      </c>
      <c r="G24" s="346">
        <f t="shared" si="2"/>
        <v>332</v>
      </c>
      <c r="H24" s="347">
        <f t="shared" si="7"/>
        <v>0</v>
      </c>
      <c r="I24" s="347">
        <f t="shared" si="7"/>
        <v>0</v>
      </c>
      <c r="J24" s="346">
        <f t="shared" si="3"/>
        <v>332</v>
      </c>
      <c r="K24" s="347">
        <f t="shared" si="7"/>
        <v>301</v>
      </c>
      <c r="L24" s="347">
        <f t="shared" si="7"/>
        <v>7</v>
      </c>
      <c r="M24" s="347">
        <f t="shared" si="7"/>
        <v>12</v>
      </c>
      <c r="N24" s="346">
        <f t="shared" si="4"/>
        <v>296</v>
      </c>
      <c r="O24" s="347">
        <f t="shared" si="7"/>
        <v>0</v>
      </c>
      <c r="P24" s="347">
        <f t="shared" si="7"/>
        <v>0</v>
      </c>
      <c r="Q24" s="346">
        <f t="shared" si="5"/>
        <v>296</v>
      </c>
      <c r="R24" s="346">
        <f t="shared" si="6"/>
        <v>36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18" ht="24" customHeight="1">
      <c r="A25" s="339" t="s">
        <v>599</v>
      </c>
      <c r="B25" s="348" t="s">
        <v>600</v>
      </c>
      <c r="C25" s="349"/>
      <c r="D25" s="350"/>
      <c r="E25" s="350"/>
      <c r="F25" s="350"/>
      <c r="G25" s="351"/>
      <c r="H25" s="352"/>
      <c r="I25" s="352"/>
      <c r="J25" s="351"/>
      <c r="K25" s="352"/>
      <c r="L25" s="352"/>
      <c r="M25" s="352"/>
      <c r="N25" s="351"/>
      <c r="O25" s="352"/>
      <c r="P25" s="352"/>
      <c r="Q25" s="351"/>
      <c r="R25" s="353"/>
    </row>
    <row r="26" spans="1:28" ht="12" customHeight="1">
      <c r="A26" s="322" t="s">
        <v>559</v>
      </c>
      <c r="B26" s="354" t="s">
        <v>601</v>
      </c>
      <c r="C26" s="355" t="s">
        <v>602</v>
      </c>
      <c r="D26" s="356">
        <f>SUM(D27:D30)</f>
        <v>1</v>
      </c>
      <c r="E26" s="356">
        <f aca="true" t="shared" si="8" ref="E26:P26">SUM(E27:E30)</f>
        <v>0</v>
      </c>
      <c r="F26" s="356">
        <f t="shared" si="8"/>
        <v>0</v>
      </c>
      <c r="G26" s="357">
        <f t="shared" si="2"/>
        <v>1</v>
      </c>
      <c r="H26" s="358">
        <f t="shared" si="8"/>
        <v>0</v>
      </c>
      <c r="I26" s="358">
        <f t="shared" si="8"/>
        <v>0</v>
      </c>
      <c r="J26" s="357">
        <f t="shared" si="3"/>
        <v>1</v>
      </c>
      <c r="K26" s="358">
        <f t="shared" si="8"/>
        <v>0</v>
      </c>
      <c r="L26" s="358">
        <f t="shared" si="8"/>
        <v>0</v>
      </c>
      <c r="M26" s="358">
        <f t="shared" si="8"/>
        <v>0</v>
      </c>
      <c r="N26" s="357">
        <f t="shared" si="4"/>
        <v>0</v>
      </c>
      <c r="O26" s="358">
        <f t="shared" si="8"/>
        <v>0</v>
      </c>
      <c r="P26" s="358">
        <f t="shared" si="8"/>
        <v>0</v>
      </c>
      <c r="Q26" s="357">
        <f>N26+O26-P26</f>
        <v>0</v>
      </c>
      <c r="R26" s="357">
        <f>J26-Q26</f>
        <v>1</v>
      </c>
      <c r="S26" s="328"/>
      <c r="T26" s="328"/>
      <c r="U26" s="328"/>
      <c r="V26" s="328"/>
      <c r="W26" s="328"/>
      <c r="X26" s="328"/>
      <c r="Y26" s="328"/>
      <c r="Z26" s="328"/>
      <c r="AA26" s="328"/>
      <c r="AB26" s="328"/>
    </row>
    <row r="27" spans="1:28" ht="12" customHeight="1">
      <c r="A27" s="322"/>
      <c r="B27" s="322" t="s">
        <v>107</v>
      </c>
      <c r="C27" s="323" t="s">
        <v>603</v>
      </c>
      <c r="D27" s="325">
        <v>1</v>
      </c>
      <c r="E27" s="325"/>
      <c r="F27" s="325"/>
      <c r="G27" s="326">
        <f t="shared" si="2"/>
        <v>1</v>
      </c>
      <c r="H27" s="327"/>
      <c r="I27" s="327"/>
      <c r="J27" s="326">
        <f t="shared" si="3"/>
        <v>1</v>
      </c>
      <c r="K27" s="359"/>
      <c r="L27" s="359"/>
      <c r="M27" s="359"/>
      <c r="N27" s="326">
        <f t="shared" si="4"/>
        <v>0</v>
      </c>
      <c r="O27" s="359"/>
      <c r="P27" s="359"/>
      <c r="Q27" s="326">
        <f aca="true" t="shared" si="9" ref="Q27:Q38">N27+O27-P27</f>
        <v>0</v>
      </c>
      <c r="R27" s="326">
        <f aca="true" t="shared" si="10" ref="R27:R38">J27-Q27</f>
        <v>1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 customHeight="1">
      <c r="A28" s="322"/>
      <c r="B28" s="322" t="s">
        <v>109</v>
      </c>
      <c r="C28" s="323" t="s">
        <v>604</v>
      </c>
      <c r="D28" s="325"/>
      <c r="E28" s="325"/>
      <c r="F28" s="325"/>
      <c r="G28" s="326">
        <f t="shared" si="2"/>
        <v>0</v>
      </c>
      <c r="H28" s="359"/>
      <c r="I28" s="359"/>
      <c r="J28" s="326">
        <f t="shared" si="3"/>
        <v>0</v>
      </c>
      <c r="K28" s="359"/>
      <c r="L28" s="359"/>
      <c r="M28" s="359"/>
      <c r="N28" s="326">
        <f t="shared" si="4"/>
        <v>0</v>
      </c>
      <c r="O28" s="359"/>
      <c r="P28" s="359"/>
      <c r="Q28" s="326">
        <f t="shared" si="9"/>
        <v>0</v>
      </c>
      <c r="R28" s="326">
        <f t="shared" si="10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 customHeight="1">
      <c r="A29" s="322"/>
      <c r="B29" s="322" t="s">
        <v>113</v>
      </c>
      <c r="C29" s="323" t="s">
        <v>605</v>
      </c>
      <c r="D29" s="325"/>
      <c r="E29" s="325"/>
      <c r="F29" s="325"/>
      <c r="G29" s="326">
        <f t="shared" si="2"/>
        <v>0</v>
      </c>
      <c r="H29" s="359"/>
      <c r="I29" s="359"/>
      <c r="J29" s="326">
        <f t="shared" si="3"/>
        <v>0</v>
      </c>
      <c r="K29" s="359"/>
      <c r="L29" s="359"/>
      <c r="M29" s="359"/>
      <c r="N29" s="326">
        <f t="shared" si="4"/>
        <v>0</v>
      </c>
      <c r="O29" s="359"/>
      <c r="P29" s="359"/>
      <c r="Q29" s="326">
        <f t="shared" si="9"/>
        <v>0</v>
      </c>
      <c r="R29" s="326">
        <f t="shared" si="10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 customHeight="1">
      <c r="A30" s="322"/>
      <c r="B30" s="322" t="s">
        <v>115</v>
      </c>
      <c r="C30" s="323" t="s">
        <v>606</v>
      </c>
      <c r="D30" s="325">
        <v>0</v>
      </c>
      <c r="E30" s="325"/>
      <c r="F30" s="325"/>
      <c r="G30" s="326">
        <f t="shared" si="2"/>
        <v>0</v>
      </c>
      <c r="H30" s="359"/>
      <c r="I30" s="359"/>
      <c r="J30" s="326">
        <f t="shared" si="3"/>
        <v>0</v>
      </c>
      <c r="K30" s="359"/>
      <c r="L30" s="359"/>
      <c r="M30" s="359"/>
      <c r="N30" s="326">
        <f t="shared" si="4"/>
        <v>0</v>
      </c>
      <c r="O30" s="359"/>
      <c r="P30" s="359"/>
      <c r="Q30" s="326">
        <f t="shared" si="9"/>
        <v>0</v>
      </c>
      <c r="R30" s="326">
        <f t="shared" si="10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 customHeight="1">
      <c r="A31" s="322" t="s">
        <v>562</v>
      </c>
      <c r="B31" s="354" t="s">
        <v>607</v>
      </c>
      <c r="C31" s="323" t="s">
        <v>608</v>
      </c>
      <c r="D31" s="329">
        <f>SUM(D32:D35)</f>
        <v>0</v>
      </c>
      <c r="E31" s="329">
        <f aca="true" t="shared" si="11" ref="E31:P31">SUM(E32:E35)</f>
        <v>0</v>
      </c>
      <c r="F31" s="329">
        <f t="shared" si="11"/>
        <v>0</v>
      </c>
      <c r="G31" s="326">
        <f t="shared" si="2"/>
        <v>0</v>
      </c>
      <c r="H31" s="360">
        <f t="shared" si="11"/>
        <v>0</v>
      </c>
      <c r="I31" s="360">
        <f t="shared" si="11"/>
        <v>0</v>
      </c>
      <c r="J31" s="326">
        <f t="shared" si="3"/>
        <v>0</v>
      </c>
      <c r="K31" s="360">
        <f t="shared" si="11"/>
        <v>0</v>
      </c>
      <c r="L31" s="360">
        <f t="shared" si="11"/>
        <v>0</v>
      </c>
      <c r="M31" s="360">
        <f t="shared" si="11"/>
        <v>0</v>
      </c>
      <c r="N31" s="326">
        <f t="shared" si="4"/>
        <v>0</v>
      </c>
      <c r="O31" s="360">
        <f t="shared" si="11"/>
        <v>0</v>
      </c>
      <c r="P31" s="360">
        <f t="shared" si="11"/>
        <v>0</v>
      </c>
      <c r="Q31" s="326">
        <f t="shared" si="9"/>
        <v>0</v>
      </c>
      <c r="R31" s="326">
        <f t="shared" si="10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 customHeight="1">
      <c r="A32" s="322"/>
      <c r="B32" s="342" t="s">
        <v>121</v>
      </c>
      <c r="C32" s="323" t="s">
        <v>609</v>
      </c>
      <c r="D32" s="325"/>
      <c r="E32" s="325"/>
      <c r="F32" s="325"/>
      <c r="G32" s="326">
        <f t="shared" si="2"/>
        <v>0</v>
      </c>
      <c r="H32" s="359"/>
      <c r="I32" s="359"/>
      <c r="J32" s="326">
        <f t="shared" si="3"/>
        <v>0</v>
      </c>
      <c r="K32" s="359"/>
      <c r="L32" s="359"/>
      <c r="M32" s="359"/>
      <c r="N32" s="326">
        <f t="shared" si="4"/>
        <v>0</v>
      </c>
      <c r="O32" s="359"/>
      <c r="P32" s="359"/>
      <c r="Q32" s="326">
        <f t="shared" si="9"/>
        <v>0</v>
      </c>
      <c r="R32" s="326">
        <f t="shared" si="10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 customHeight="1">
      <c r="A33" s="322"/>
      <c r="B33" s="342" t="s">
        <v>610</v>
      </c>
      <c r="C33" s="323" t="s">
        <v>611</v>
      </c>
      <c r="D33" s="325"/>
      <c r="E33" s="325"/>
      <c r="F33" s="325"/>
      <c r="G33" s="326">
        <f t="shared" si="2"/>
        <v>0</v>
      </c>
      <c r="H33" s="359"/>
      <c r="I33" s="359"/>
      <c r="J33" s="326">
        <f t="shared" si="3"/>
        <v>0</v>
      </c>
      <c r="K33" s="359"/>
      <c r="L33" s="359"/>
      <c r="M33" s="359"/>
      <c r="N33" s="326">
        <f t="shared" si="4"/>
        <v>0</v>
      </c>
      <c r="O33" s="359"/>
      <c r="P33" s="359"/>
      <c r="Q33" s="326">
        <f t="shared" si="9"/>
        <v>0</v>
      </c>
      <c r="R33" s="326">
        <f t="shared" si="10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 customHeight="1">
      <c r="A34" s="322"/>
      <c r="B34" s="342" t="s">
        <v>612</v>
      </c>
      <c r="C34" s="323" t="s">
        <v>613</v>
      </c>
      <c r="D34" s="325"/>
      <c r="E34" s="325"/>
      <c r="F34" s="325"/>
      <c r="G34" s="326">
        <f t="shared" si="2"/>
        <v>0</v>
      </c>
      <c r="H34" s="359"/>
      <c r="I34" s="359"/>
      <c r="J34" s="326">
        <f t="shared" si="3"/>
        <v>0</v>
      </c>
      <c r="K34" s="359"/>
      <c r="L34" s="359"/>
      <c r="M34" s="359"/>
      <c r="N34" s="326">
        <f t="shared" si="4"/>
        <v>0</v>
      </c>
      <c r="O34" s="359"/>
      <c r="P34" s="359"/>
      <c r="Q34" s="326">
        <f t="shared" si="9"/>
        <v>0</v>
      </c>
      <c r="R34" s="326">
        <f t="shared" si="10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24" customHeight="1">
      <c r="A35" s="322"/>
      <c r="B35" s="342" t="s">
        <v>614</v>
      </c>
      <c r="C35" s="323" t="s">
        <v>615</v>
      </c>
      <c r="D35" s="325"/>
      <c r="E35" s="325"/>
      <c r="F35" s="325"/>
      <c r="G35" s="326">
        <f t="shared" si="2"/>
        <v>0</v>
      </c>
      <c r="H35" s="359"/>
      <c r="I35" s="359"/>
      <c r="J35" s="326">
        <f t="shared" si="3"/>
        <v>0</v>
      </c>
      <c r="K35" s="359"/>
      <c r="L35" s="359"/>
      <c r="M35" s="359"/>
      <c r="N35" s="326">
        <f t="shared" si="4"/>
        <v>0</v>
      </c>
      <c r="O35" s="359"/>
      <c r="P35" s="359"/>
      <c r="Q35" s="326">
        <f t="shared" si="9"/>
        <v>0</v>
      </c>
      <c r="R35" s="326">
        <f t="shared" si="10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12" customHeight="1">
      <c r="A36" s="322" t="s">
        <v>565</v>
      </c>
      <c r="B36" s="342" t="s">
        <v>578</v>
      </c>
      <c r="C36" s="323" t="s">
        <v>616</v>
      </c>
      <c r="D36" s="325"/>
      <c r="E36" s="325"/>
      <c r="F36" s="325"/>
      <c r="G36" s="326">
        <f t="shared" si="2"/>
        <v>0</v>
      </c>
      <c r="H36" s="359"/>
      <c r="I36" s="359"/>
      <c r="J36" s="326">
        <f t="shared" si="3"/>
        <v>0</v>
      </c>
      <c r="K36" s="359"/>
      <c r="L36" s="359"/>
      <c r="M36" s="359"/>
      <c r="N36" s="326">
        <f t="shared" si="4"/>
        <v>0</v>
      </c>
      <c r="O36" s="359"/>
      <c r="P36" s="359"/>
      <c r="Q36" s="326">
        <f t="shared" si="9"/>
        <v>0</v>
      </c>
      <c r="R36" s="326">
        <f t="shared" si="10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 customHeight="1">
      <c r="A37" s="322"/>
      <c r="B37" s="330" t="s">
        <v>617</v>
      </c>
      <c r="C37" s="331" t="s">
        <v>618</v>
      </c>
      <c r="D37" s="332">
        <f>D26+D31+D36</f>
        <v>1</v>
      </c>
      <c r="E37" s="332">
        <f aca="true" t="shared" si="12" ref="E37:P37">E26+E31+E36</f>
        <v>0</v>
      </c>
      <c r="F37" s="332">
        <f t="shared" si="12"/>
        <v>0</v>
      </c>
      <c r="G37" s="326">
        <f t="shared" si="2"/>
        <v>1</v>
      </c>
      <c r="H37" s="333">
        <f t="shared" si="12"/>
        <v>0</v>
      </c>
      <c r="I37" s="333">
        <f t="shared" si="12"/>
        <v>0</v>
      </c>
      <c r="J37" s="326">
        <f t="shared" si="3"/>
        <v>1</v>
      </c>
      <c r="K37" s="333">
        <f t="shared" si="12"/>
        <v>0</v>
      </c>
      <c r="L37" s="333">
        <f t="shared" si="12"/>
        <v>0</v>
      </c>
      <c r="M37" s="333">
        <f t="shared" si="12"/>
        <v>0</v>
      </c>
      <c r="N37" s="326">
        <f t="shared" si="4"/>
        <v>0</v>
      </c>
      <c r="O37" s="333">
        <f t="shared" si="12"/>
        <v>0</v>
      </c>
      <c r="P37" s="333">
        <f t="shared" si="12"/>
        <v>0</v>
      </c>
      <c r="Q37" s="326">
        <f t="shared" si="9"/>
        <v>0</v>
      </c>
      <c r="R37" s="326">
        <f t="shared" si="10"/>
        <v>1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 customHeight="1">
      <c r="A38" s="334" t="s">
        <v>619</v>
      </c>
      <c r="B38" s="334" t="s">
        <v>620</v>
      </c>
      <c r="C38" s="331" t="s">
        <v>621</v>
      </c>
      <c r="D38" s="325"/>
      <c r="E38" s="325"/>
      <c r="F38" s="325"/>
      <c r="G38" s="326">
        <f t="shared" si="2"/>
        <v>0</v>
      </c>
      <c r="H38" s="359"/>
      <c r="I38" s="359"/>
      <c r="J38" s="326">
        <f t="shared" si="3"/>
        <v>0</v>
      </c>
      <c r="K38" s="359"/>
      <c r="L38" s="359"/>
      <c r="M38" s="359"/>
      <c r="N38" s="326">
        <f t="shared" si="4"/>
        <v>0</v>
      </c>
      <c r="O38" s="359"/>
      <c r="P38" s="359"/>
      <c r="Q38" s="326">
        <f t="shared" si="9"/>
        <v>0</v>
      </c>
      <c r="R38" s="326">
        <f t="shared" si="10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 customHeight="1">
      <c r="A39" s="322"/>
      <c r="B39" s="334" t="s">
        <v>622</v>
      </c>
      <c r="C39" s="317" t="s">
        <v>623</v>
      </c>
      <c r="D39" s="361">
        <f>D16+D17+D18+D24+D37+D38</f>
        <v>140099</v>
      </c>
      <c r="E39" s="361">
        <f>E16+E17+E18+E24+E37+E38</f>
        <v>5773</v>
      </c>
      <c r="F39" s="361">
        <f aca="true" t="shared" si="13" ref="F39:R39">F16+F17+F18+F24+F37+F38</f>
        <v>6287</v>
      </c>
      <c r="G39" s="361">
        <f t="shared" si="13"/>
        <v>139585</v>
      </c>
      <c r="H39" s="361">
        <f t="shared" si="13"/>
        <v>192</v>
      </c>
      <c r="I39" s="361">
        <f t="shared" si="13"/>
        <v>0</v>
      </c>
      <c r="J39" s="361">
        <f t="shared" si="13"/>
        <v>139777</v>
      </c>
      <c r="K39" s="361">
        <f t="shared" si="13"/>
        <v>41414</v>
      </c>
      <c r="L39" s="361">
        <f t="shared" si="13"/>
        <v>3957</v>
      </c>
      <c r="M39" s="361">
        <f t="shared" si="13"/>
        <v>1427</v>
      </c>
      <c r="N39" s="361">
        <f t="shared" si="13"/>
        <v>43944</v>
      </c>
      <c r="O39" s="361">
        <f t="shared" si="13"/>
        <v>0</v>
      </c>
      <c r="P39" s="361">
        <f t="shared" si="13"/>
        <v>0</v>
      </c>
      <c r="Q39" s="361">
        <f t="shared" si="13"/>
        <v>43944</v>
      </c>
      <c r="R39" s="361">
        <f t="shared" si="13"/>
        <v>95833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18" ht="12" customHeight="1">
      <c r="A40" s="308"/>
      <c r="B40" s="308"/>
      <c r="C40" s="308"/>
      <c r="D40" s="362"/>
      <c r="E40" s="362"/>
      <c r="F40" s="362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</row>
    <row r="41" spans="1:18" ht="12" customHeight="1">
      <c r="A41" s="308"/>
      <c r="B41" s="308" t="s">
        <v>624</v>
      </c>
      <c r="C41" s="308"/>
      <c r="D41" s="364"/>
      <c r="E41" s="364"/>
      <c r="F41" s="36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</row>
    <row r="42" spans="1:18" ht="12" customHeight="1">
      <c r="A42" s="308"/>
      <c r="B42" s="308"/>
      <c r="C42" s="308"/>
      <c r="D42" s="364"/>
      <c r="E42" s="364"/>
      <c r="F42" s="36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</row>
    <row r="43" spans="1:18" ht="12" customHeight="1">
      <c r="A43" s="308"/>
      <c r="B43" s="365" t="s">
        <v>625</v>
      </c>
      <c r="C43" s="365"/>
      <c r="D43" s="366"/>
      <c r="E43" s="366"/>
      <c r="F43" s="366"/>
      <c r="G43" s="308"/>
      <c r="H43" s="307" t="s">
        <v>626</v>
      </c>
      <c r="I43" s="307"/>
      <c r="J43" s="307"/>
      <c r="K43" s="308"/>
      <c r="L43" s="308"/>
      <c r="M43" s="308"/>
      <c r="N43" s="308"/>
      <c r="O43" s="308"/>
      <c r="P43" s="307" t="s">
        <v>627</v>
      </c>
      <c r="Q43" s="307"/>
      <c r="R43" s="307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88">
      <selection activeCell="C14" sqref="C14"/>
    </sheetView>
  </sheetViews>
  <sheetFormatPr defaultColWidth="11.00390625" defaultRowHeight="12" customHeight="1"/>
  <cols>
    <col min="1" max="1" width="45.375" style="305" customWidth="1"/>
    <col min="2" max="2" width="8.25390625" style="367" customWidth="1"/>
    <col min="3" max="3" width="14.50390625" style="305" customWidth="1"/>
    <col min="4" max="4" width="13.00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15" ht="24" customHeight="1">
      <c r="A1" s="368" t="s">
        <v>628</v>
      </c>
      <c r="B1" s="369"/>
      <c r="C1" s="369"/>
      <c r="D1" s="370"/>
      <c r="E1" s="371"/>
      <c r="F1" s="372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5" customHeight="1">
      <c r="A2" s="374"/>
      <c r="B2" s="375"/>
      <c r="C2" s="376"/>
      <c r="D2" s="10" t="s">
        <v>2</v>
      </c>
      <c r="E2" s="377"/>
      <c r="F2" s="378"/>
      <c r="G2" s="373"/>
      <c r="H2" s="373"/>
      <c r="I2" s="373"/>
      <c r="J2" s="373"/>
      <c r="K2" s="373"/>
      <c r="L2" s="373"/>
      <c r="M2" s="373"/>
      <c r="N2" s="373"/>
      <c r="O2" s="373"/>
    </row>
    <row r="3" spans="1:15" ht="13.5" customHeight="1">
      <c r="A3" s="309" t="s">
        <v>392</v>
      </c>
      <c r="B3" s="379"/>
      <c r="C3" s="380"/>
      <c r="D3" s="9" t="s">
        <v>4</v>
      </c>
      <c r="E3" s="377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2" customHeight="1">
      <c r="A4" s="382" t="s">
        <v>5</v>
      </c>
      <c r="B4" s="382"/>
      <c r="C4" s="383"/>
      <c r="D4" s="383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ht="12.75" customHeight="1">
      <c r="A5" s="385" t="s">
        <v>629</v>
      </c>
      <c r="B5" s="386"/>
      <c r="C5" s="387"/>
      <c r="D5" s="387"/>
      <c r="E5" s="388" t="s">
        <v>630</v>
      </c>
      <c r="F5" s="389"/>
      <c r="G5" s="373"/>
      <c r="H5" s="373"/>
      <c r="I5" s="373"/>
      <c r="J5" s="373"/>
      <c r="K5" s="373"/>
      <c r="L5" s="373"/>
      <c r="M5" s="373"/>
      <c r="N5" s="373"/>
      <c r="O5" s="373"/>
    </row>
    <row r="6" spans="1:14" s="316" customFormat="1" ht="24" customHeight="1">
      <c r="A6" s="390" t="s">
        <v>475</v>
      </c>
      <c r="B6" s="391" t="s">
        <v>8</v>
      </c>
      <c r="C6" s="392" t="s">
        <v>631</v>
      </c>
      <c r="D6" s="393" t="s">
        <v>632</v>
      </c>
      <c r="E6" s="393"/>
      <c r="F6" s="394"/>
      <c r="G6" s="395"/>
      <c r="H6" s="395"/>
      <c r="I6" s="395"/>
      <c r="J6" s="395"/>
      <c r="K6" s="395"/>
      <c r="L6" s="395"/>
      <c r="M6" s="395"/>
      <c r="N6" s="395"/>
    </row>
    <row r="7" spans="1:15" s="316" customFormat="1" ht="12" customHeight="1">
      <c r="A7" s="390"/>
      <c r="B7" s="396"/>
      <c r="C7" s="392"/>
      <c r="D7" s="397" t="s">
        <v>633</v>
      </c>
      <c r="E7" s="398" t="s">
        <v>634</v>
      </c>
      <c r="F7" s="394"/>
      <c r="G7" s="395"/>
      <c r="H7" s="395"/>
      <c r="I7" s="395"/>
      <c r="J7" s="395"/>
      <c r="K7" s="395"/>
      <c r="L7" s="395"/>
      <c r="M7" s="395"/>
      <c r="N7" s="395"/>
      <c r="O7" s="395"/>
    </row>
    <row r="8" spans="1:15" s="316" customFormat="1" ht="12" customHeight="1">
      <c r="A8" s="393" t="s">
        <v>14</v>
      </c>
      <c r="B8" s="396" t="s">
        <v>15</v>
      </c>
      <c r="C8" s="393">
        <v>1</v>
      </c>
      <c r="D8" s="393">
        <v>2</v>
      </c>
      <c r="E8" s="393">
        <v>3</v>
      </c>
      <c r="F8" s="394"/>
      <c r="G8" s="395"/>
      <c r="H8" s="395"/>
      <c r="I8" s="395"/>
      <c r="J8" s="395"/>
      <c r="K8" s="395"/>
      <c r="L8" s="395"/>
      <c r="M8" s="395"/>
      <c r="N8" s="395"/>
      <c r="O8" s="395"/>
    </row>
    <row r="9" spans="1:15" ht="12" customHeight="1">
      <c r="A9" s="397" t="s">
        <v>635</v>
      </c>
      <c r="B9" s="399" t="s">
        <v>636</v>
      </c>
      <c r="C9" s="400"/>
      <c r="D9" s="400"/>
      <c r="E9" s="401">
        <f>C9-D9</f>
        <v>0</v>
      </c>
      <c r="F9" s="402"/>
      <c r="G9" s="373"/>
      <c r="H9" s="373"/>
      <c r="I9" s="373"/>
      <c r="J9" s="373"/>
      <c r="K9" s="373"/>
      <c r="L9" s="373"/>
      <c r="M9" s="373"/>
      <c r="N9" s="373"/>
      <c r="O9" s="373"/>
    </row>
    <row r="10" spans="1:15" ht="12" customHeight="1">
      <c r="A10" s="397" t="s">
        <v>637</v>
      </c>
      <c r="B10" s="403"/>
      <c r="C10" s="404"/>
      <c r="D10" s="404"/>
      <c r="E10" s="401"/>
      <c r="F10" s="402"/>
      <c r="G10" s="373"/>
      <c r="H10" s="373"/>
      <c r="I10" s="373"/>
      <c r="J10" s="373"/>
      <c r="K10" s="373"/>
      <c r="L10" s="373"/>
      <c r="M10" s="373"/>
      <c r="N10" s="373"/>
      <c r="O10" s="373"/>
    </row>
    <row r="11" spans="1:15" ht="12" customHeight="1">
      <c r="A11" s="405" t="s">
        <v>638</v>
      </c>
      <c r="B11" s="406" t="s">
        <v>639</v>
      </c>
      <c r="C11" s="407">
        <f>SUM(C12:C14)</f>
        <v>2036</v>
      </c>
      <c r="D11" s="407">
        <f>SUM(D12:D14)</f>
        <v>0</v>
      </c>
      <c r="E11" s="401">
        <f>SUM(E12:E14)</f>
        <v>2036</v>
      </c>
      <c r="F11" s="402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15" ht="12" customHeight="1">
      <c r="A12" s="405" t="s">
        <v>640</v>
      </c>
      <c r="B12" s="406" t="s">
        <v>641</v>
      </c>
      <c r="C12" s="400">
        <v>1997</v>
      </c>
      <c r="D12" s="400"/>
      <c r="E12" s="401">
        <f aca="true" t="shared" si="0" ref="E12:E42">C12-D12</f>
        <v>1997</v>
      </c>
      <c r="F12" s="402"/>
      <c r="G12" s="373"/>
      <c r="H12" s="373"/>
      <c r="I12" s="373"/>
      <c r="J12" s="373"/>
      <c r="K12" s="373"/>
      <c r="L12" s="373"/>
      <c r="M12" s="373"/>
      <c r="N12" s="373"/>
      <c r="O12" s="373"/>
    </row>
    <row r="13" spans="1:15" ht="12" customHeight="1">
      <c r="A13" s="405" t="s">
        <v>642</v>
      </c>
      <c r="B13" s="406" t="s">
        <v>643</v>
      </c>
      <c r="C13" s="400">
        <v>39</v>
      </c>
      <c r="D13" s="400"/>
      <c r="E13" s="401">
        <f t="shared" si="0"/>
        <v>39</v>
      </c>
      <c r="F13" s="402"/>
      <c r="G13" s="373"/>
      <c r="H13" s="373"/>
      <c r="I13" s="373"/>
      <c r="J13" s="373"/>
      <c r="K13" s="373"/>
      <c r="L13" s="373"/>
      <c r="M13" s="373"/>
      <c r="N13" s="373"/>
      <c r="O13" s="373"/>
    </row>
    <row r="14" spans="1:15" ht="12" customHeight="1">
      <c r="A14" s="405" t="s">
        <v>644</v>
      </c>
      <c r="B14" s="406" t="s">
        <v>645</v>
      </c>
      <c r="C14" s="400"/>
      <c r="D14" s="400"/>
      <c r="E14" s="401">
        <f t="shared" si="0"/>
        <v>0</v>
      </c>
      <c r="F14" s="402"/>
      <c r="G14" s="373"/>
      <c r="H14" s="373"/>
      <c r="I14" s="373"/>
      <c r="J14" s="373"/>
      <c r="K14" s="373"/>
      <c r="L14" s="373"/>
      <c r="M14" s="373"/>
      <c r="N14" s="373"/>
      <c r="O14" s="373"/>
    </row>
    <row r="15" spans="1:15" ht="12" customHeight="1">
      <c r="A15" s="405" t="s">
        <v>646</v>
      </c>
      <c r="B15" s="406" t="s">
        <v>647</v>
      </c>
      <c r="C15" s="400"/>
      <c r="D15" s="400"/>
      <c r="E15" s="401">
        <f t="shared" si="0"/>
        <v>0</v>
      </c>
      <c r="F15" s="402"/>
      <c r="G15" s="373"/>
      <c r="H15" s="373"/>
      <c r="I15" s="373"/>
      <c r="J15" s="373"/>
      <c r="K15" s="373"/>
      <c r="L15" s="373"/>
      <c r="M15" s="373"/>
      <c r="N15" s="373"/>
      <c r="O15" s="373"/>
    </row>
    <row r="16" spans="1:15" ht="12" customHeight="1">
      <c r="A16" s="405" t="s">
        <v>648</v>
      </c>
      <c r="B16" s="406" t="s">
        <v>649</v>
      </c>
      <c r="C16" s="407">
        <f>+C17+C18</f>
        <v>176</v>
      </c>
      <c r="D16" s="407">
        <f>+D17+D18</f>
        <v>0</v>
      </c>
      <c r="E16" s="401">
        <f t="shared" si="0"/>
        <v>176</v>
      </c>
      <c r="F16" s="402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15" ht="12" customHeight="1">
      <c r="A17" s="405" t="s">
        <v>650</v>
      </c>
      <c r="B17" s="406" t="s">
        <v>651</v>
      </c>
      <c r="C17" s="400"/>
      <c r="D17" s="400"/>
      <c r="E17" s="401">
        <f t="shared" si="0"/>
        <v>0</v>
      </c>
      <c r="F17" s="402"/>
      <c r="G17" s="373"/>
      <c r="H17" s="373"/>
      <c r="I17" s="373"/>
      <c r="J17" s="373"/>
      <c r="K17" s="373"/>
      <c r="L17" s="373"/>
      <c r="M17" s="373"/>
      <c r="N17" s="373"/>
      <c r="O17" s="373"/>
    </row>
    <row r="18" spans="1:15" ht="12" customHeight="1">
      <c r="A18" s="405" t="s">
        <v>644</v>
      </c>
      <c r="B18" s="406" t="s">
        <v>652</v>
      </c>
      <c r="C18" s="400">
        <v>176</v>
      </c>
      <c r="D18" s="400"/>
      <c r="E18" s="401">
        <f t="shared" si="0"/>
        <v>176</v>
      </c>
      <c r="F18" s="402"/>
      <c r="G18" s="373"/>
      <c r="H18" s="373"/>
      <c r="I18" s="373"/>
      <c r="J18" s="373"/>
      <c r="K18" s="373"/>
      <c r="L18" s="373"/>
      <c r="M18" s="373"/>
      <c r="N18" s="373"/>
      <c r="O18" s="373"/>
    </row>
    <row r="19" spans="1:15" ht="12" customHeight="1">
      <c r="A19" s="408" t="s">
        <v>653</v>
      </c>
      <c r="B19" s="399" t="s">
        <v>654</v>
      </c>
      <c r="C19" s="404">
        <f>C11+C15+C16</f>
        <v>2212</v>
      </c>
      <c r="D19" s="404">
        <f>D11+D15+D16</f>
        <v>0</v>
      </c>
      <c r="E19" s="409">
        <f>E11+E15+E16</f>
        <v>2212</v>
      </c>
      <c r="F19" s="402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15" ht="12" customHeight="1">
      <c r="A20" s="397" t="s">
        <v>655</v>
      </c>
      <c r="B20" s="403"/>
      <c r="C20" s="407"/>
      <c r="D20" s="404"/>
      <c r="E20" s="401">
        <f t="shared" si="0"/>
        <v>0</v>
      </c>
      <c r="F20" s="402"/>
      <c r="G20" s="373"/>
      <c r="H20" s="373"/>
      <c r="I20" s="373"/>
      <c r="J20" s="373"/>
      <c r="K20" s="373"/>
      <c r="L20" s="373"/>
      <c r="M20" s="373"/>
      <c r="N20" s="373"/>
      <c r="O20" s="373"/>
    </row>
    <row r="21" spans="1:15" ht="12" customHeight="1">
      <c r="A21" s="405" t="s">
        <v>656</v>
      </c>
      <c r="B21" s="399" t="s">
        <v>657</v>
      </c>
      <c r="C21" s="400"/>
      <c r="D21" s="400"/>
      <c r="E21" s="401">
        <f t="shared" si="0"/>
        <v>0</v>
      </c>
      <c r="F21" s="402"/>
      <c r="G21" s="373"/>
      <c r="H21" s="373"/>
      <c r="I21" s="373"/>
      <c r="J21" s="373"/>
      <c r="K21" s="373"/>
      <c r="L21" s="373"/>
      <c r="M21" s="373"/>
      <c r="N21" s="373"/>
      <c r="O21" s="373"/>
    </row>
    <row r="22" spans="1:15" ht="12" customHeight="1">
      <c r="A22" s="405"/>
      <c r="B22" s="403"/>
      <c r="C22" s="407"/>
      <c r="D22" s="404"/>
      <c r="E22" s="401"/>
      <c r="F22" s="402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2" customHeight="1">
      <c r="A23" s="397" t="s">
        <v>658</v>
      </c>
      <c r="B23" s="410"/>
      <c r="C23" s="407"/>
      <c r="D23" s="404"/>
      <c r="E23" s="401"/>
      <c r="F23" s="402"/>
      <c r="G23" s="373"/>
      <c r="H23" s="373"/>
      <c r="I23" s="373"/>
      <c r="J23" s="373"/>
      <c r="K23" s="373"/>
      <c r="L23" s="373"/>
      <c r="M23" s="373"/>
      <c r="N23" s="373"/>
      <c r="O23" s="373"/>
    </row>
    <row r="24" spans="1:15" ht="12" customHeight="1">
      <c r="A24" s="405" t="s">
        <v>659</v>
      </c>
      <c r="B24" s="406" t="s">
        <v>660</v>
      </c>
      <c r="C24" s="407">
        <f>SUM(C25:C27)</f>
        <v>14932</v>
      </c>
      <c r="D24" s="407">
        <f>SUM(D25:D27)</f>
        <v>0</v>
      </c>
      <c r="E24" s="401">
        <f>SUM(E25:E27)</f>
        <v>14932</v>
      </c>
      <c r="F24" s="402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15" ht="12" customHeight="1">
      <c r="A25" s="405" t="s">
        <v>661</v>
      </c>
      <c r="B25" s="406" t="s">
        <v>662</v>
      </c>
      <c r="C25" s="400"/>
      <c r="D25" s="400"/>
      <c r="E25" s="401">
        <f t="shared" si="0"/>
        <v>0</v>
      </c>
      <c r="F25" s="402"/>
      <c r="G25" s="373"/>
      <c r="H25" s="373"/>
      <c r="I25" s="373"/>
      <c r="J25" s="373"/>
      <c r="K25" s="373"/>
      <c r="L25" s="373"/>
      <c r="M25" s="373"/>
      <c r="N25" s="373"/>
      <c r="O25" s="373"/>
    </row>
    <row r="26" spans="1:15" ht="12" customHeight="1">
      <c r="A26" s="405" t="s">
        <v>663</v>
      </c>
      <c r="B26" s="406" t="s">
        <v>664</v>
      </c>
      <c r="C26" s="400">
        <v>14932</v>
      </c>
      <c r="D26" s="400"/>
      <c r="E26" s="401">
        <f t="shared" si="0"/>
        <v>14932</v>
      </c>
      <c r="F26" s="402"/>
      <c r="G26" s="373"/>
      <c r="H26" s="373"/>
      <c r="I26" s="373"/>
      <c r="J26" s="373"/>
      <c r="K26" s="373"/>
      <c r="L26" s="373"/>
      <c r="M26" s="373"/>
      <c r="N26" s="373"/>
      <c r="O26" s="373"/>
    </row>
    <row r="27" spans="1:15" ht="12" customHeight="1">
      <c r="A27" s="405" t="s">
        <v>665</v>
      </c>
      <c r="B27" s="406" t="s">
        <v>666</v>
      </c>
      <c r="C27" s="400"/>
      <c r="D27" s="400"/>
      <c r="E27" s="401">
        <f t="shared" si="0"/>
        <v>0</v>
      </c>
      <c r="F27" s="402"/>
      <c r="G27" s="373"/>
      <c r="H27" s="373"/>
      <c r="I27" s="373"/>
      <c r="J27" s="373"/>
      <c r="K27" s="373"/>
      <c r="L27" s="373"/>
      <c r="M27" s="373"/>
      <c r="N27" s="373"/>
      <c r="O27" s="373"/>
    </row>
    <row r="28" spans="1:15" ht="12" customHeight="1">
      <c r="A28" s="405" t="s">
        <v>667</v>
      </c>
      <c r="B28" s="406" t="s">
        <v>668</v>
      </c>
      <c r="C28" s="400">
        <v>4202</v>
      </c>
      <c r="D28" s="400"/>
      <c r="E28" s="401">
        <f t="shared" si="0"/>
        <v>4202</v>
      </c>
      <c r="F28" s="402"/>
      <c r="G28" s="373"/>
      <c r="H28" s="373"/>
      <c r="I28" s="373"/>
      <c r="J28" s="373"/>
      <c r="K28" s="373"/>
      <c r="L28" s="373"/>
      <c r="M28" s="373"/>
      <c r="N28" s="373"/>
      <c r="O28" s="373"/>
    </row>
    <row r="29" spans="1:15" ht="12" customHeight="1">
      <c r="A29" s="405" t="s">
        <v>669</v>
      </c>
      <c r="B29" s="406" t="s">
        <v>670</v>
      </c>
      <c r="C29" s="400">
        <v>3127</v>
      </c>
      <c r="D29" s="400"/>
      <c r="E29" s="401">
        <f t="shared" si="0"/>
        <v>3127</v>
      </c>
      <c r="F29" s="402"/>
      <c r="G29" s="373"/>
      <c r="H29" s="373"/>
      <c r="I29" s="373"/>
      <c r="J29" s="373"/>
      <c r="K29" s="373"/>
      <c r="L29" s="373"/>
      <c r="M29" s="373"/>
      <c r="N29" s="373"/>
      <c r="O29" s="373"/>
    </row>
    <row r="30" spans="1:15" ht="12" customHeight="1">
      <c r="A30" s="405" t="s">
        <v>671</v>
      </c>
      <c r="B30" s="406" t="s">
        <v>672</v>
      </c>
      <c r="C30" s="400"/>
      <c r="D30" s="400"/>
      <c r="E30" s="401">
        <f t="shared" si="0"/>
        <v>0</v>
      </c>
      <c r="F30" s="402"/>
      <c r="G30" s="373"/>
      <c r="H30" s="373"/>
      <c r="I30" s="373"/>
      <c r="J30" s="373"/>
      <c r="K30" s="373"/>
      <c r="L30" s="373"/>
      <c r="M30" s="373"/>
      <c r="N30" s="373"/>
      <c r="O30" s="373"/>
    </row>
    <row r="31" spans="1:15" ht="12" customHeight="1">
      <c r="A31" s="405" t="s">
        <v>673</v>
      </c>
      <c r="B31" s="406" t="s">
        <v>674</v>
      </c>
      <c r="C31" s="400">
        <v>903</v>
      </c>
      <c r="D31" s="400">
        <v>903</v>
      </c>
      <c r="E31" s="401">
        <f t="shared" si="0"/>
        <v>0</v>
      </c>
      <c r="F31" s="402"/>
      <c r="G31" s="373"/>
      <c r="H31" s="373"/>
      <c r="I31" s="373"/>
      <c r="J31" s="373"/>
      <c r="K31" s="373"/>
      <c r="L31" s="373"/>
      <c r="M31" s="373"/>
      <c r="N31" s="373"/>
      <c r="O31" s="373"/>
    </row>
    <row r="32" spans="1:15" ht="12" customHeight="1">
      <c r="A32" s="405" t="s">
        <v>675</v>
      </c>
      <c r="B32" s="406" t="s">
        <v>676</v>
      </c>
      <c r="C32" s="400">
        <v>2689</v>
      </c>
      <c r="D32" s="400">
        <v>2689</v>
      </c>
      <c r="E32" s="401">
        <f t="shared" si="0"/>
        <v>0</v>
      </c>
      <c r="F32" s="402"/>
      <c r="G32" s="373"/>
      <c r="H32" s="373"/>
      <c r="I32" s="373"/>
      <c r="J32" s="373"/>
      <c r="K32" s="373"/>
      <c r="L32" s="373"/>
      <c r="M32" s="373"/>
      <c r="N32" s="373"/>
      <c r="O32" s="373"/>
    </row>
    <row r="33" spans="1:15" ht="12" customHeight="1">
      <c r="A33" s="405" t="s">
        <v>677</v>
      </c>
      <c r="B33" s="406" t="s">
        <v>678</v>
      </c>
      <c r="C33" s="411">
        <f>SUM(C34:C37)</f>
        <v>176</v>
      </c>
      <c r="D33" s="411">
        <f>SUM(D34:D37)</f>
        <v>176</v>
      </c>
      <c r="E33" s="412">
        <f>SUM(E34:E37)</f>
        <v>0</v>
      </c>
      <c r="F33" s="402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15" ht="12" customHeight="1">
      <c r="A34" s="405" t="s">
        <v>679</v>
      </c>
      <c r="B34" s="406" t="s">
        <v>680</v>
      </c>
      <c r="C34" s="400"/>
      <c r="D34" s="400"/>
      <c r="E34" s="401">
        <f t="shared" si="0"/>
        <v>0</v>
      </c>
      <c r="F34" s="402"/>
      <c r="G34" s="373"/>
      <c r="H34" s="373"/>
      <c r="I34" s="373"/>
      <c r="J34" s="373"/>
      <c r="K34" s="373"/>
      <c r="L34" s="373"/>
      <c r="M34" s="373"/>
      <c r="N34" s="373"/>
      <c r="O34" s="373"/>
    </row>
    <row r="35" spans="1:15" ht="12" customHeight="1">
      <c r="A35" s="405" t="s">
        <v>681</v>
      </c>
      <c r="B35" s="406" t="s">
        <v>682</v>
      </c>
      <c r="C35" s="400">
        <v>176</v>
      </c>
      <c r="D35" s="400">
        <v>176</v>
      </c>
      <c r="E35" s="401">
        <f t="shared" si="0"/>
        <v>0</v>
      </c>
      <c r="F35" s="402"/>
      <c r="G35" s="373"/>
      <c r="H35" s="373"/>
      <c r="I35" s="373"/>
      <c r="J35" s="373"/>
      <c r="K35" s="373"/>
      <c r="L35" s="373"/>
      <c r="M35" s="373"/>
      <c r="N35" s="373"/>
      <c r="O35" s="373"/>
    </row>
    <row r="36" spans="1:15" ht="12" customHeight="1">
      <c r="A36" s="405" t="s">
        <v>683</v>
      </c>
      <c r="B36" s="406" t="s">
        <v>684</v>
      </c>
      <c r="C36" s="400"/>
      <c r="D36" s="400"/>
      <c r="E36" s="401">
        <f t="shared" si="0"/>
        <v>0</v>
      </c>
      <c r="F36" s="402"/>
      <c r="G36" s="373"/>
      <c r="H36" s="373"/>
      <c r="I36" s="373"/>
      <c r="J36" s="373"/>
      <c r="K36" s="373"/>
      <c r="L36" s="373"/>
      <c r="M36" s="373"/>
      <c r="N36" s="373"/>
      <c r="O36" s="373"/>
    </row>
    <row r="37" spans="1:15" ht="12" customHeight="1">
      <c r="A37" s="405" t="s">
        <v>685</v>
      </c>
      <c r="B37" s="406" t="s">
        <v>686</v>
      </c>
      <c r="C37" s="400"/>
      <c r="D37" s="400"/>
      <c r="E37" s="401">
        <f t="shared" si="0"/>
        <v>0</v>
      </c>
      <c r="F37" s="402"/>
      <c r="G37" s="373"/>
      <c r="H37" s="373"/>
      <c r="I37" s="373"/>
      <c r="J37" s="373"/>
      <c r="K37" s="373"/>
      <c r="L37" s="373"/>
      <c r="M37" s="373"/>
      <c r="N37" s="373"/>
      <c r="O37" s="373"/>
    </row>
    <row r="38" spans="1:15" ht="12" customHeight="1">
      <c r="A38" s="405" t="s">
        <v>687</v>
      </c>
      <c r="B38" s="406" t="s">
        <v>688</v>
      </c>
      <c r="C38" s="407">
        <f>SUM(C39:C42)</f>
        <v>458</v>
      </c>
      <c r="D38" s="411">
        <f>SUM(D39:D42)</f>
        <v>458</v>
      </c>
      <c r="E38" s="412">
        <f>SUM(E39:E42)</f>
        <v>0</v>
      </c>
      <c r="F38" s="402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15" ht="12" customHeight="1">
      <c r="A39" s="405" t="s">
        <v>689</v>
      </c>
      <c r="B39" s="406" t="s">
        <v>690</v>
      </c>
      <c r="C39" s="400">
        <v>93</v>
      </c>
      <c r="D39" s="400">
        <v>93</v>
      </c>
      <c r="E39" s="401">
        <f t="shared" si="0"/>
        <v>0</v>
      </c>
      <c r="F39" s="402"/>
      <c r="G39" s="373"/>
      <c r="H39" s="373"/>
      <c r="I39" s="373"/>
      <c r="J39" s="373"/>
      <c r="K39" s="373"/>
      <c r="L39" s="373"/>
      <c r="M39" s="373"/>
      <c r="N39" s="373"/>
      <c r="O39" s="373"/>
    </row>
    <row r="40" spans="1:15" ht="12" customHeight="1">
      <c r="A40" s="405" t="s">
        <v>691</v>
      </c>
      <c r="B40" s="406" t="s">
        <v>692</v>
      </c>
      <c r="C40" s="400"/>
      <c r="D40" s="400"/>
      <c r="E40" s="401">
        <f t="shared" si="0"/>
        <v>0</v>
      </c>
      <c r="F40" s="402"/>
      <c r="G40" s="373"/>
      <c r="H40" s="373"/>
      <c r="I40" s="373"/>
      <c r="J40" s="373"/>
      <c r="K40" s="373"/>
      <c r="L40" s="373"/>
      <c r="M40" s="373"/>
      <c r="N40" s="373"/>
      <c r="O40" s="373"/>
    </row>
    <row r="41" spans="1:15" ht="12" customHeight="1">
      <c r="A41" s="405" t="s">
        <v>693</v>
      </c>
      <c r="B41" s="406" t="s">
        <v>694</v>
      </c>
      <c r="C41" s="400">
        <v>2</v>
      </c>
      <c r="D41" s="400">
        <v>2</v>
      </c>
      <c r="E41" s="401">
        <f t="shared" si="0"/>
        <v>0</v>
      </c>
      <c r="F41" s="402"/>
      <c r="G41" s="373"/>
      <c r="H41" s="373"/>
      <c r="I41" s="373"/>
      <c r="J41" s="373"/>
      <c r="K41" s="373"/>
      <c r="L41" s="373"/>
      <c r="M41" s="373"/>
      <c r="N41" s="373"/>
      <c r="O41" s="373"/>
    </row>
    <row r="42" spans="1:15" ht="12" customHeight="1">
      <c r="A42" s="405" t="s">
        <v>695</v>
      </c>
      <c r="B42" s="406" t="s">
        <v>696</v>
      </c>
      <c r="C42" s="400">
        <v>363</v>
      </c>
      <c r="D42" s="400">
        <v>363</v>
      </c>
      <c r="E42" s="401">
        <f t="shared" si="0"/>
        <v>0</v>
      </c>
      <c r="F42" s="402"/>
      <c r="G42" s="373"/>
      <c r="H42" s="373"/>
      <c r="I42" s="373"/>
      <c r="J42" s="373"/>
      <c r="K42" s="373"/>
      <c r="L42" s="373"/>
      <c r="M42" s="373"/>
      <c r="N42" s="373"/>
      <c r="O42" s="373"/>
    </row>
    <row r="43" spans="1:15" ht="12" customHeight="1">
      <c r="A43" s="408" t="s">
        <v>697</v>
      </c>
      <c r="B43" s="399" t="s">
        <v>698</v>
      </c>
      <c r="C43" s="404">
        <f>C24+C28+C29+C31+C30+C32+C33+C38</f>
        <v>26487</v>
      </c>
      <c r="D43" s="404">
        <f>D24+D28+D29+D31+D30+D32+D33+D38</f>
        <v>4226</v>
      </c>
      <c r="E43" s="409">
        <f>E24+E28+E29+E31+E30+E32+E33+E38</f>
        <v>22261</v>
      </c>
      <c r="F43" s="402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 customHeight="1">
      <c r="A44" s="397" t="s">
        <v>699</v>
      </c>
      <c r="B44" s="403" t="s">
        <v>700</v>
      </c>
      <c r="C44" s="413">
        <f>C43+C21+C19+C9</f>
        <v>28699</v>
      </c>
      <c r="D44" s="413">
        <f>D43+D21+D19+D9</f>
        <v>4226</v>
      </c>
      <c r="E44" s="409">
        <f>E43+E21+E19+E9</f>
        <v>24473</v>
      </c>
      <c r="F44" s="402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 customHeight="1">
      <c r="A45" s="414"/>
      <c r="B45" s="415"/>
      <c r="C45" s="416"/>
      <c r="D45" s="416"/>
      <c r="E45" s="416"/>
      <c r="F45" s="402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</row>
    <row r="46" spans="1:27" ht="12" customHeight="1">
      <c r="A46" s="414"/>
      <c r="B46" s="415"/>
      <c r="C46" s="416"/>
      <c r="D46" s="416"/>
      <c r="E46" s="416"/>
      <c r="F46" s="402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</row>
    <row r="47" spans="1:15" ht="12" customHeight="1">
      <c r="A47" s="414" t="s">
        <v>701</v>
      </c>
      <c r="B47" s="415"/>
      <c r="C47" s="418"/>
      <c r="D47" s="418"/>
      <c r="E47" s="418"/>
      <c r="F47" s="394" t="s">
        <v>280</v>
      </c>
      <c r="G47" s="373"/>
      <c r="H47" s="373"/>
      <c r="I47" s="373"/>
      <c r="J47" s="373"/>
      <c r="K47" s="373"/>
      <c r="L47" s="373"/>
      <c r="M47" s="373"/>
      <c r="N47" s="373"/>
      <c r="O47" s="373"/>
    </row>
    <row r="48" spans="1:6" s="316" customFormat="1" ht="24" customHeight="1">
      <c r="A48" s="390" t="s">
        <v>475</v>
      </c>
      <c r="B48" s="391" t="s">
        <v>8</v>
      </c>
      <c r="C48" s="419" t="s">
        <v>702</v>
      </c>
      <c r="D48" s="393" t="s">
        <v>703</v>
      </c>
      <c r="E48" s="393"/>
      <c r="F48" s="393" t="s">
        <v>704</v>
      </c>
    </row>
    <row r="49" spans="1:6" s="316" customFormat="1" ht="12" customHeight="1">
      <c r="A49" s="390"/>
      <c r="B49" s="396"/>
      <c r="C49" s="419"/>
      <c r="D49" s="397" t="s">
        <v>633</v>
      </c>
      <c r="E49" s="397" t="s">
        <v>634</v>
      </c>
      <c r="F49" s="393"/>
    </row>
    <row r="50" spans="1:6" s="316" customFormat="1" ht="12" customHeight="1">
      <c r="A50" s="393" t="s">
        <v>14</v>
      </c>
      <c r="B50" s="396" t="s">
        <v>15</v>
      </c>
      <c r="C50" s="393">
        <v>1</v>
      </c>
      <c r="D50" s="393">
        <v>2</v>
      </c>
      <c r="E50" s="420">
        <v>3</v>
      </c>
      <c r="F50" s="420">
        <v>4</v>
      </c>
    </row>
    <row r="51" spans="1:15" ht="12" customHeight="1">
      <c r="A51" s="397" t="s">
        <v>705</v>
      </c>
      <c r="B51" s="410"/>
      <c r="C51" s="413"/>
      <c r="D51" s="413"/>
      <c r="E51" s="413"/>
      <c r="F51" s="421"/>
      <c r="G51" s="373"/>
      <c r="H51" s="373"/>
      <c r="I51" s="373"/>
      <c r="J51" s="373"/>
      <c r="K51" s="373"/>
      <c r="L51" s="373"/>
      <c r="M51" s="373"/>
      <c r="N51" s="373"/>
      <c r="O51" s="373"/>
    </row>
    <row r="52" spans="1:16" ht="12" customHeight="1">
      <c r="A52" s="405" t="s">
        <v>706</v>
      </c>
      <c r="B52" s="406" t="s">
        <v>707</v>
      </c>
      <c r="C52" s="413">
        <f>SUM(C53:C55)</f>
        <v>0</v>
      </c>
      <c r="D52" s="413">
        <f>SUM(D53:D55)</f>
        <v>0</v>
      </c>
      <c r="E52" s="407">
        <f>C52-D52</f>
        <v>0</v>
      </c>
      <c r="F52" s="404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15" ht="12" customHeight="1">
      <c r="A53" s="405" t="s">
        <v>708</v>
      </c>
      <c r="B53" s="406" t="s">
        <v>709</v>
      </c>
      <c r="C53" s="400"/>
      <c r="D53" s="400"/>
      <c r="E53" s="407">
        <f>C53-D53</f>
        <v>0</v>
      </c>
      <c r="F53" s="400"/>
      <c r="G53" s="373"/>
      <c r="H53" s="373"/>
      <c r="I53" s="373"/>
      <c r="J53" s="373"/>
      <c r="K53" s="373"/>
      <c r="L53" s="373"/>
      <c r="M53" s="373"/>
      <c r="N53" s="373"/>
      <c r="O53" s="373"/>
    </row>
    <row r="54" spans="1:15" ht="12" customHeight="1">
      <c r="A54" s="405" t="s">
        <v>710</v>
      </c>
      <c r="B54" s="406" t="s">
        <v>711</v>
      </c>
      <c r="C54" s="400"/>
      <c r="D54" s="400"/>
      <c r="E54" s="407">
        <f aca="true" t="shared" si="1" ref="E54:E95">C54-D54</f>
        <v>0</v>
      </c>
      <c r="F54" s="400"/>
      <c r="G54" s="373"/>
      <c r="H54" s="373"/>
      <c r="I54" s="373"/>
      <c r="J54" s="373"/>
      <c r="K54" s="373"/>
      <c r="L54" s="373"/>
      <c r="M54" s="373"/>
      <c r="N54" s="373"/>
      <c r="O54" s="373"/>
    </row>
    <row r="55" spans="1:15" ht="12" customHeight="1">
      <c r="A55" s="405" t="s">
        <v>695</v>
      </c>
      <c r="B55" s="406" t="s">
        <v>712</v>
      </c>
      <c r="C55" s="400"/>
      <c r="D55" s="400"/>
      <c r="E55" s="407">
        <f t="shared" si="1"/>
        <v>0</v>
      </c>
      <c r="F55" s="400"/>
      <c r="G55" s="373"/>
      <c r="H55" s="373"/>
      <c r="I55" s="373"/>
      <c r="J55" s="373"/>
      <c r="K55" s="373"/>
      <c r="L55" s="373"/>
      <c r="M55" s="373"/>
      <c r="N55" s="373"/>
      <c r="O55" s="373"/>
    </row>
    <row r="56" spans="1:16" ht="24" customHeight="1">
      <c r="A56" s="405" t="s">
        <v>713</v>
      </c>
      <c r="B56" s="406" t="s">
        <v>714</v>
      </c>
      <c r="C56" s="413">
        <f>C57+C59</f>
        <v>0</v>
      </c>
      <c r="D56" s="413">
        <f>D57+D59</f>
        <v>0</v>
      </c>
      <c r="E56" s="407">
        <f t="shared" si="1"/>
        <v>0</v>
      </c>
      <c r="F56" s="413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15" ht="12" customHeight="1">
      <c r="A57" s="405" t="s">
        <v>715</v>
      </c>
      <c r="B57" s="406" t="s">
        <v>716</v>
      </c>
      <c r="C57" s="400"/>
      <c r="D57" s="400"/>
      <c r="E57" s="407">
        <f t="shared" si="1"/>
        <v>0</v>
      </c>
      <c r="F57" s="400"/>
      <c r="G57" s="373"/>
      <c r="H57" s="373"/>
      <c r="I57" s="373"/>
      <c r="J57" s="373"/>
      <c r="K57" s="373"/>
      <c r="L57" s="373"/>
      <c r="M57" s="373"/>
      <c r="N57" s="373"/>
      <c r="O57" s="373"/>
    </row>
    <row r="58" spans="1:15" ht="12" customHeight="1">
      <c r="A58" s="422" t="s">
        <v>717</v>
      </c>
      <c r="B58" s="406" t="s">
        <v>718</v>
      </c>
      <c r="C58" s="423"/>
      <c r="D58" s="423"/>
      <c r="E58" s="407">
        <f t="shared" si="1"/>
        <v>0</v>
      </c>
      <c r="F58" s="423"/>
      <c r="G58" s="373"/>
      <c r="H58" s="373"/>
      <c r="I58" s="373"/>
      <c r="J58" s="373"/>
      <c r="K58" s="373"/>
      <c r="L58" s="373"/>
      <c r="M58" s="373"/>
      <c r="N58" s="373"/>
      <c r="O58" s="373"/>
    </row>
    <row r="59" spans="1:15" ht="12" customHeight="1">
      <c r="A59" s="422" t="s">
        <v>719</v>
      </c>
      <c r="B59" s="406" t="s">
        <v>720</v>
      </c>
      <c r="C59" s="400"/>
      <c r="D59" s="400"/>
      <c r="E59" s="407">
        <f t="shared" si="1"/>
        <v>0</v>
      </c>
      <c r="F59" s="400"/>
      <c r="G59" s="373"/>
      <c r="H59" s="373"/>
      <c r="I59" s="373"/>
      <c r="J59" s="373"/>
      <c r="K59" s="373"/>
      <c r="L59" s="373"/>
      <c r="M59" s="373"/>
      <c r="N59" s="373"/>
      <c r="O59" s="373"/>
    </row>
    <row r="60" spans="1:15" ht="12" customHeight="1">
      <c r="A60" s="422" t="s">
        <v>717</v>
      </c>
      <c r="B60" s="406" t="s">
        <v>721</v>
      </c>
      <c r="C60" s="423"/>
      <c r="D60" s="423"/>
      <c r="E60" s="407">
        <f t="shared" si="1"/>
        <v>0</v>
      </c>
      <c r="F60" s="423"/>
      <c r="G60" s="373"/>
      <c r="H60" s="373"/>
      <c r="I60" s="373"/>
      <c r="J60" s="373"/>
      <c r="K60" s="373"/>
      <c r="L60" s="373"/>
      <c r="M60" s="373"/>
      <c r="N60" s="373"/>
      <c r="O60" s="373"/>
    </row>
    <row r="61" spans="1:15" ht="12" customHeight="1">
      <c r="A61" s="405" t="s">
        <v>139</v>
      </c>
      <c r="B61" s="406" t="s">
        <v>722</v>
      </c>
      <c r="C61" s="400"/>
      <c r="D61" s="400"/>
      <c r="E61" s="407">
        <f t="shared" si="1"/>
        <v>0</v>
      </c>
      <c r="F61" s="424"/>
      <c r="G61" s="373"/>
      <c r="H61" s="373"/>
      <c r="I61" s="373"/>
      <c r="J61" s="373"/>
      <c r="K61" s="373"/>
      <c r="L61" s="373"/>
      <c r="M61" s="373"/>
      <c r="N61" s="373"/>
      <c r="O61" s="373"/>
    </row>
    <row r="62" spans="1:15" ht="12" customHeight="1">
      <c r="A62" s="405" t="s">
        <v>142</v>
      </c>
      <c r="B62" s="406" t="s">
        <v>723</v>
      </c>
      <c r="C62" s="400"/>
      <c r="D62" s="400"/>
      <c r="E62" s="407">
        <f t="shared" si="1"/>
        <v>0</v>
      </c>
      <c r="F62" s="424"/>
      <c r="G62" s="373"/>
      <c r="H62" s="373"/>
      <c r="I62" s="373"/>
      <c r="J62" s="373"/>
      <c r="K62" s="373"/>
      <c r="L62" s="373"/>
      <c r="M62" s="373"/>
      <c r="N62" s="373"/>
      <c r="O62" s="373"/>
    </row>
    <row r="63" spans="1:15" ht="12" customHeight="1">
      <c r="A63" s="405" t="s">
        <v>724</v>
      </c>
      <c r="B63" s="406" t="s">
        <v>725</v>
      </c>
      <c r="C63" s="400"/>
      <c r="D63" s="400"/>
      <c r="E63" s="407">
        <f t="shared" si="1"/>
        <v>0</v>
      </c>
      <c r="F63" s="424"/>
      <c r="G63" s="373"/>
      <c r="H63" s="373"/>
      <c r="I63" s="373"/>
      <c r="J63" s="373"/>
      <c r="K63" s="373"/>
      <c r="L63" s="373"/>
      <c r="M63" s="373"/>
      <c r="N63" s="373"/>
      <c r="O63" s="373"/>
    </row>
    <row r="64" spans="1:15" ht="12" customHeight="1">
      <c r="A64" s="405" t="s">
        <v>726</v>
      </c>
      <c r="B64" s="406" t="s">
        <v>727</v>
      </c>
      <c r="C64" s="400">
        <v>286</v>
      </c>
      <c r="D64" s="400">
        <v>286</v>
      </c>
      <c r="E64" s="407">
        <f t="shared" si="1"/>
        <v>0</v>
      </c>
      <c r="F64" s="424"/>
      <c r="G64" s="373"/>
      <c r="H64" s="373"/>
      <c r="I64" s="373"/>
      <c r="J64" s="373"/>
      <c r="K64" s="373"/>
      <c r="L64" s="373"/>
      <c r="M64" s="373"/>
      <c r="N64" s="373"/>
      <c r="O64" s="373"/>
    </row>
    <row r="65" spans="1:15" ht="12" customHeight="1">
      <c r="A65" s="405" t="s">
        <v>728</v>
      </c>
      <c r="B65" s="406" t="s">
        <v>729</v>
      </c>
      <c r="C65" s="423"/>
      <c r="D65" s="423"/>
      <c r="E65" s="407">
        <f t="shared" si="1"/>
        <v>0</v>
      </c>
      <c r="F65" s="425"/>
      <c r="G65" s="373"/>
      <c r="H65" s="373"/>
      <c r="I65" s="373"/>
      <c r="J65" s="373"/>
      <c r="K65" s="373"/>
      <c r="L65" s="373"/>
      <c r="M65" s="373"/>
      <c r="N65" s="373"/>
      <c r="O65" s="373"/>
    </row>
    <row r="66" spans="1:16" ht="12" customHeight="1">
      <c r="A66" s="408" t="s">
        <v>730</v>
      </c>
      <c r="B66" s="399" t="s">
        <v>731</v>
      </c>
      <c r="C66" s="413">
        <f>C52+C56+C61+C62+C63+C64</f>
        <v>286</v>
      </c>
      <c r="D66" s="413">
        <f>D52+D56+D61+D62+D63+D64</f>
        <v>286</v>
      </c>
      <c r="E66" s="407">
        <f t="shared" si="1"/>
        <v>0</v>
      </c>
      <c r="F66" s="413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15" ht="12" customHeight="1">
      <c r="A67" s="397" t="s">
        <v>732</v>
      </c>
      <c r="B67" s="403"/>
      <c r="C67" s="404"/>
      <c r="D67" s="404"/>
      <c r="E67" s="407"/>
      <c r="F67" s="426"/>
      <c r="G67" s="373"/>
      <c r="H67" s="373"/>
      <c r="I67" s="373"/>
      <c r="J67" s="373"/>
      <c r="K67" s="373"/>
      <c r="L67" s="373"/>
      <c r="M67" s="373"/>
      <c r="N67" s="373"/>
      <c r="O67" s="373"/>
    </row>
    <row r="68" spans="1:15" ht="12" customHeight="1">
      <c r="A68" s="405" t="s">
        <v>733</v>
      </c>
      <c r="B68" s="427" t="s">
        <v>734</v>
      </c>
      <c r="C68" s="400">
        <v>4271</v>
      </c>
      <c r="D68" s="400">
        <v>4271</v>
      </c>
      <c r="E68" s="407">
        <f t="shared" si="1"/>
        <v>0</v>
      </c>
      <c r="F68" s="424"/>
      <c r="G68" s="373"/>
      <c r="H68" s="373"/>
      <c r="I68" s="373"/>
      <c r="J68" s="373"/>
      <c r="K68" s="373"/>
      <c r="L68" s="373"/>
      <c r="M68" s="373"/>
      <c r="N68" s="373"/>
      <c r="O68" s="373"/>
    </row>
    <row r="69" spans="1:15" ht="12" customHeight="1">
      <c r="A69" s="397"/>
      <c r="B69" s="403"/>
      <c r="C69" s="404"/>
      <c r="D69" s="404"/>
      <c r="E69" s="407"/>
      <c r="F69" s="426"/>
      <c r="G69" s="373"/>
      <c r="H69" s="373"/>
      <c r="I69" s="373"/>
      <c r="J69" s="373"/>
      <c r="K69" s="373"/>
      <c r="L69" s="373"/>
      <c r="M69" s="373"/>
      <c r="N69" s="373"/>
      <c r="O69" s="373"/>
    </row>
    <row r="70" spans="1:15" ht="12" customHeight="1">
      <c r="A70" s="397" t="s">
        <v>735</v>
      </c>
      <c r="B70" s="410"/>
      <c r="C70" s="404"/>
      <c r="D70" s="404"/>
      <c r="E70" s="407"/>
      <c r="F70" s="426"/>
      <c r="G70" s="373"/>
      <c r="H70" s="373"/>
      <c r="I70" s="373"/>
      <c r="J70" s="373"/>
      <c r="K70" s="373"/>
      <c r="L70" s="373"/>
      <c r="M70" s="373"/>
      <c r="N70" s="373"/>
      <c r="O70" s="373"/>
    </row>
    <row r="71" spans="1:16" ht="12" customHeight="1">
      <c r="A71" s="405" t="s">
        <v>706</v>
      </c>
      <c r="B71" s="406" t="s">
        <v>736</v>
      </c>
      <c r="C71" s="411">
        <f>SUM(C72:C74)</f>
        <v>2472</v>
      </c>
      <c r="D71" s="411">
        <f>SUM(D72:D74)</f>
        <v>2472</v>
      </c>
      <c r="E71" s="411">
        <f>SUM(E72:E74)</f>
        <v>0</v>
      </c>
      <c r="F71" s="411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15" ht="12" customHeight="1">
      <c r="A72" s="405" t="s">
        <v>737</v>
      </c>
      <c r="B72" s="406" t="s">
        <v>738</v>
      </c>
      <c r="C72" s="400">
        <v>2472</v>
      </c>
      <c r="D72" s="400">
        <v>2472</v>
      </c>
      <c r="E72" s="407">
        <f t="shared" si="1"/>
        <v>0</v>
      </c>
      <c r="F72" s="424"/>
      <c r="G72" s="373"/>
      <c r="H72" s="373"/>
      <c r="I72" s="373"/>
      <c r="J72" s="373"/>
      <c r="K72" s="373"/>
      <c r="L72" s="373"/>
      <c r="M72" s="373"/>
      <c r="N72" s="373"/>
      <c r="O72" s="373"/>
    </row>
    <row r="73" spans="1:15" ht="12" customHeight="1">
      <c r="A73" s="405" t="s">
        <v>739</v>
      </c>
      <c r="B73" s="406" t="s">
        <v>740</v>
      </c>
      <c r="C73" s="400"/>
      <c r="D73" s="400"/>
      <c r="E73" s="407">
        <f t="shared" si="1"/>
        <v>0</v>
      </c>
      <c r="F73" s="424"/>
      <c r="G73" s="373"/>
      <c r="H73" s="373"/>
      <c r="I73" s="373"/>
      <c r="J73" s="373"/>
      <c r="K73" s="373"/>
      <c r="L73" s="373"/>
      <c r="M73" s="373"/>
      <c r="N73" s="373"/>
      <c r="O73" s="373"/>
    </row>
    <row r="74" spans="1:15" ht="12" customHeight="1">
      <c r="A74" s="405" t="s">
        <v>741</v>
      </c>
      <c r="B74" s="406" t="s">
        <v>742</v>
      </c>
      <c r="C74" s="400"/>
      <c r="D74" s="400"/>
      <c r="E74" s="407">
        <f t="shared" si="1"/>
        <v>0</v>
      </c>
      <c r="F74" s="424"/>
      <c r="G74" s="373"/>
      <c r="H74" s="373"/>
      <c r="I74" s="373"/>
      <c r="J74" s="373"/>
      <c r="K74" s="373"/>
      <c r="L74" s="373"/>
      <c r="M74" s="373"/>
      <c r="N74" s="373"/>
      <c r="O74" s="373"/>
    </row>
    <row r="75" spans="1:16" ht="24" customHeight="1">
      <c r="A75" s="405" t="s">
        <v>713</v>
      </c>
      <c r="B75" s="406" t="s">
        <v>743</v>
      </c>
      <c r="C75" s="413">
        <f>C76+C78</f>
        <v>43174</v>
      </c>
      <c r="D75" s="413">
        <f>D76+D78</f>
        <v>43174</v>
      </c>
      <c r="E75" s="413">
        <f>E76+E78</f>
        <v>0</v>
      </c>
      <c r="F75" s="413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15" ht="12" customHeight="1">
      <c r="A76" s="405" t="s">
        <v>744</v>
      </c>
      <c r="B76" s="406" t="s">
        <v>745</v>
      </c>
      <c r="C76" s="400">
        <v>43174</v>
      </c>
      <c r="D76" s="400">
        <v>43174</v>
      </c>
      <c r="E76" s="407">
        <f t="shared" si="1"/>
        <v>0</v>
      </c>
      <c r="F76" s="400"/>
      <c r="G76" s="373"/>
      <c r="H76" s="373"/>
      <c r="I76" s="373"/>
      <c r="J76" s="373"/>
      <c r="K76" s="373"/>
      <c r="L76" s="373"/>
      <c r="M76" s="373"/>
      <c r="N76" s="373"/>
      <c r="O76" s="373"/>
    </row>
    <row r="77" spans="1:15" ht="12" customHeight="1">
      <c r="A77" s="405" t="s">
        <v>746</v>
      </c>
      <c r="B77" s="406" t="s">
        <v>747</v>
      </c>
      <c r="C77" s="423"/>
      <c r="D77" s="423"/>
      <c r="E77" s="407">
        <f t="shared" si="1"/>
        <v>0</v>
      </c>
      <c r="F77" s="423"/>
      <c r="G77" s="373"/>
      <c r="H77" s="373"/>
      <c r="I77" s="373"/>
      <c r="J77" s="373"/>
      <c r="K77" s="373"/>
      <c r="L77" s="373"/>
      <c r="M77" s="373"/>
      <c r="N77" s="373"/>
      <c r="O77" s="373"/>
    </row>
    <row r="78" spans="1:15" ht="12" customHeight="1">
      <c r="A78" s="405" t="s">
        <v>748</v>
      </c>
      <c r="B78" s="406" t="s">
        <v>749</v>
      </c>
      <c r="C78" s="400"/>
      <c r="D78" s="400"/>
      <c r="E78" s="407">
        <f t="shared" si="1"/>
        <v>0</v>
      </c>
      <c r="F78" s="400"/>
      <c r="G78" s="373"/>
      <c r="H78" s="373"/>
      <c r="I78" s="373"/>
      <c r="J78" s="373"/>
      <c r="K78" s="373"/>
      <c r="L78" s="373"/>
      <c r="M78" s="373"/>
      <c r="N78" s="373"/>
      <c r="O78" s="373"/>
    </row>
    <row r="79" spans="1:15" ht="12" customHeight="1">
      <c r="A79" s="405" t="s">
        <v>717</v>
      </c>
      <c r="B79" s="406" t="s">
        <v>750</v>
      </c>
      <c r="C79" s="423"/>
      <c r="D79" s="423"/>
      <c r="E79" s="407">
        <f t="shared" si="1"/>
        <v>0</v>
      </c>
      <c r="F79" s="423"/>
      <c r="G79" s="373"/>
      <c r="H79" s="373"/>
      <c r="I79" s="373"/>
      <c r="J79" s="373"/>
      <c r="K79" s="373"/>
      <c r="L79" s="373"/>
      <c r="M79" s="373"/>
      <c r="N79" s="373"/>
      <c r="O79" s="373"/>
    </row>
    <row r="80" spans="1:16" ht="12" customHeight="1">
      <c r="A80" s="405" t="s">
        <v>751</v>
      </c>
      <c r="B80" s="406" t="s">
        <v>752</v>
      </c>
      <c r="C80" s="413">
        <f>SUM(C81:C84)</f>
        <v>0</v>
      </c>
      <c r="D80" s="413">
        <f>SUM(D81:D84)</f>
        <v>0</v>
      </c>
      <c r="E80" s="413">
        <f>SUM(E81:E84)</f>
        <v>0</v>
      </c>
      <c r="F80" s="413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15" ht="12" customHeight="1">
      <c r="A81" s="405" t="s">
        <v>753</v>
      </c>
      <c r="B81" s="406" t="s">
        <v>754</v>
      </c>
      <c r="C81" s="400"/>
      <c r="D81" s="400"/>
      <c r="E81" s="407">
        <f t="shared" si="1"/>
        <v>0</v>
      </c>
      <c r="F81" s="400"/>
      <c r="G81" s="373"/>
      <c r="H81" s="373"/>
      <c r="I81" s="373"/>
      <c r="J81" s="373"/>
      <c r="K81" s="373"/>
      <c r="L81" s="373"/>
      <c r="M81" s="373"/>
      <c r="N81" s="373"/>
      <c r="O81" s="373"/>
    </row>
    <row r="82" spans="1:15" ht="12" customHeight="1">
      <c r="A82" s="405" t="s">
        <v>755</v>
      </c>
      <c r="B82" s="406" t="s">
        <v>756</v>
      </c>
      <c r="C82" s="400"/>
      <c r="D82" s="400"/>
      <c r="E82" s="407">
        <f t="shared" si="1"/>
        <v>0</v>
      </c>
      <c r="F82" s="400"/>
      <c r="G82" s="373"/>
      <c r="H82" s="373"/>
      <c r="I82" s="373"/>
      <c r="J82" s="373"/>
      <c r="K82" s="373"/>
      <c r="L82" s="373"/>
      <c r="M82" s="373"/>
      <c r="N82" s="373"/>
      <c r="O82" s="373"/>
    </row>
    <row r="83" spans="1:15" ht="24" customHeight="1">
      <c r="A83" s="405" t="s">
        <v>757</v>
      </c>
      <c r="B83" s="406" t="s">
        <v>758</v>
      </c>
      <c r="C83" s="400"/>
      <c r="D83" s="400"/>
      <c r="E83" s="407">
        <f t="shared" si="1"/>
        <v>0</v>
      </c>
      <c r="F83" s="400"/>
      <c r="G83" s="373"/>
      <c r="H83" s="373"/>
      <c r="I83" s="373"/>
      <c r="J83" s="373"/>
      <c r="K83" s="373"/>
      <c r="L83" s="373"/>
      <c r="M83" s="373"/>
      <c r="N83" s="373"/>
      <c r="O83" s="373"/>
    </row>
    <row r="84" spans="1:15" ht="12" customHeight="1">
      <c r="A84" s="405" t="s">
        <v>759</v>
      </c>
      <c r="B84" s="406" t="s">
        <v>760</v>
      </c>
      <c r="C84" s="400"/>
      <c r="D84" s="400"/>
      <c r="E84" s="407">
        <f t="shared" si="1"/>
        <v>0</v>
      </c>
      <c r="F84" s="400"/>
      <c r="G84" s="373"/>
      <c r="H84" s="373"/>
      <c r="I84" s="373"/>
      <c r="J84" s="373"/>
      <c r="K84" s="373"/>
      <c r="L84" s="373"/>
      <c r="M84" s="373"/>
      <c r="N84" s="373"/>
      <c r="O84" s="373"/>
    </row>
    <row r="85" spans="1:16" ht="12" customHeight="1">
      <c r="A85" s="405" t="s">
        <v>761</v>
      </c>
      <c r="B85" s="406" t="s">
        <v>762</v>
      </c>
      <c r="C85" s="404">
        <f>SUM(C86:C90)+C94</f>
        <v>10014</v>
      </c>
      <c r="D85" s="404">
        <f>SUM(D86:D90)+D94</f>
        <v>10014</v>
      </c>
      <c r="E85" s="404">
        <f>SUM(E86:E90)+E94</f>
        <v>0</v>
      </c>
      <c r="F85" s="404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15" ht="12" customHeight="1">
      <c r="A86" s="405" t="s">
        <v>763</v>
      </c>
      <c r="B86" s="406" t="s">
        <v>764</v>
      </c>
      <c r="C86" s="400"/>
      <c r="D86" s="400"/>
      <c r="E86" s="407">
        <f t="shared" si="1"/>
        <v>0</v>
      </c>
      <c r="F86" s="400"/>
      <c r="G86" s="373"/>
      <c r="H86" s="373"/>
      <c r="I86" s="373"/>
      <c r="J86" s="373"/>
      <c r="K86" s="373"/>
      <c r="L86" s="373"/>
      <c r="M86" s="373"/>
      <c r="N86" s="373"/>
      <c r="O86" s="373"/>
    </row>
    <row r="87" spans="1:15" ht="12" customHeight="1">
      <c r="A87" s="405" t="s">
        <v>765</v>
      </c>
      <c r="B87" s="406" t="s">
        <v>766</v>
      </c>
      <c r="C87" s="400">
        <v>7015</v>
      </c>
      <c r="D87" s="400">
        <v>7015</v>
      </c>
      <c r="E87" s="407">
        <f t="shared" si="1"/>
        <v>0</v>
      </c>
      <c r="F87" s="400"/>
      <c r="G87" s="373"/>
      <c r="H87" s="373"/>
      <c r="I87" s="373"/>
      <c r="J87" s="373"/>
      <c r="K87" s="373"/>
      <c r="L87" s="373"/>
      <c r="M87" s="373"/>
      <c r="N87" s="373"/>
      <c r="O87" s="373"/>
    </row>
    <row r="88" spans="1:15" ht="12" customHeight="1">
      <c r="A88" s="405" t="s">
        <v>767</v>
      </c>
      <c r="B88" s="406" t="s">
        <v>768</v>
      </c>
      <c r="C88" s="400"/>
      <c r="D88" s="400"/>
      <c r="E88" s="407">
        <f t="shared" si="1"/>
        <v>0</v>
      </c>
      <c r="F88" s="400"/>
      <c r="G88" s="373"/>
      <c r="H88" s="373"/>
      <c r="I88" s="373"/>
      <c r="J88" s="373"/>
      <c r="K88" s="373"/>
      <c r="L88" s="373"/>
      <c r="M88" s="373"/>
      <c r="N88" s="373"/>
      <c r="O88" s="373"/>
    </row>
    <row r="89" spans="1:15" ht="12" customHeight="1">
      <c r="A89" s="405" t="s">
        <v>769</v>
      </c>
      <c r="B89" s="406" t="s">
        <v>770</v>
      </c>
      <c r="C89" s="400">
        <v>398</v>
      </c>
      <c r="D89" s="400">
        <v>398</v>
      </c>
      <c r="E89" s="407">
        <f t="shared" si="1"/>
        <v>0</v>
      </c>
      <c r="F89" s="400"/>
      <c r="G89" s="373"/>
      <c r="H89" s="373"/>
      <c r="I89" s="373"/>
      <c r="J89" s="373"/>
      <c r="K89" s="373"/>
      <c r="L89" s="373"/>
      <c r="M89" s="373"/>
      <c r="N89" s="373"/>
      <c r="O89" s="373"/>
    </row>
    <row r="90" spans="1:16" ht="12" customHeight="1">
      <c r="A90" s="405" t="s">
        <v>771</v>
      </c>
      <c r="B90" s="406" t="s">
        <v>772</v>
      </c>
      <c r="C90" s="413">
        <f>SUM(C91:C93)</f>
        <v>2503</v>
      </c>
      <c r="D90" s="413">
        <f>SUM(D91:D93)</f>
        <v>2503</v>
      </c>
      <c r="E90" s="413">
        <f>SUM(E91:E93)</f>
        <v>0</v>
      </c>
      <c r="F90" s="413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15" ht="12" customHeight="1">
      <c r="A91" s="405" t="s">
        <v>773</v>
      </c>
      <c r="B91" s="406" t="s">
        <v>774</v>
      </c>
      <c r="C91" s="400"/>
      <c r="D91" s="400"/>
      <c r="E91" s="407">
        <f t="shared" si="1"/>
        <v>0</v>
      </c>
      <c r="F91" s="400"/>
      <c r="G91" s="373"/>
      <c r="H91" s="373"/>
      <c r="I91" s="373"/>
      <c r="J91" s="373"/>
      <c r="K91" s="373"/>
      <c r="L91" s="373"/>
      <c r="M91" s="373"/>
      <c r="N91" s="373"/>
      <c r="O91" s="373"/>
    </row>
    <row r="92" spans="1:15" ht="12" customHeight="1">
      <c r="A92" s="405" t="s">
        <v>681</v>
      </c>
      <c r="B92" s="406" t="s">
        <v>775</v>
      </c>
      <c r="C92" s="400">
        <v>1430</v>
      </c>
      <c r="D92" s="400">
        <v>1430</v>
      </c>
      <c r="E92" s="407">
        <f t="shared" si="1"/>
        <v>0</v>
      </c>
      <c r="F92" s="400"/>
      <c r="G92" s="373"/>
      <c r="H92" s="373"/>
      <c r="I92" s="373"/>
      <c r="J92" s="373"/>
      <c r="K92" s="373"/>
      <c r="L92" s="373"/>
      <c r="M92" s="373"/>
      <c r="N92" s="373"/>
      <c r="O92" s="373"/>
    </row>
    <row r="93" spans="1:15" ht="12" customHeight="1">
      <c r="A93" s="405" t="s">
        <v>685</v>
      </c>
      <c r="B93" s="406" t="s">
        <v>776</v>
      </c>
      <c r="C93" s="400">
        <v>1073</v>
      </c>
      <c r="D93" s="400">
        <v>1073</v>
      </c>
      <c r="E93" s="407">
        <f t="shared" si="1"/>
        <v>0</v>
      </c>
      <c r="F93" s="400"/>
      <c r="G93" s="373"/>
      <c r="H93" s="373"/>
      <c r="I93" s="373"/>
      <c r="J93" s="373"/>
      <c r="K93" s="373"/>
      <c r="L93" s="373"/>
      <c r="M93" s="373"/>
      <c r="N93" s="373"/>
      <c r="O93" s="373"/>
    </row>
    <row r="94" spans="1:15" ht="12" customHeight="1">
      <c r="A94" s="405" t="s">
        <v>777</v>
      </c>
      <c r="B94" s="406" t="s">
        <v>778</v>
      </c>
      <c r="C94" s="400">
        <v>98</v>
      </c>
      <c r="D94" s="400">
        <v>98</v>
      </c>
      <c r="E94" s="407">
        <f t="shared" si="1"/>
        <v>0</v>
      </c>
      <c r="F94" s="400"/>
      <c r="G94" s="373"/>
      <c r="H94" s="373"/>
      <c r="I94" s="373"/>
      <c r="J94" s="373"/>
      <c r="K94" s="373"/>
      <c r="L94" s="373"/>
      <c r="M94" s="373"/>
      <c r="N94" s="373"/>
      <c r="O94" s="373"/>
    </row>
    <row r="95" spans="1:15" ht="12" customHeight="1">
      <c r="A95" s="405" t="s">
        <v>779</v>
      </c>
      <c r="B95" s="406" t="s">
        <v>780</v>
      </c>
      <c r="C95" s="400">
        <v>5252</v>
      </c>
      <c r="D95" s="400">
        <v>5252</v>
      </c>
      <c r="E95" s="407">
        <f t="shared" si="1"/>
        <v>0</v>
      </c>
      <c r="F95" s="424"/>
      <c r="G95" s="373"/>
      <c r="H95" s="373"/>
      <c r="I95" s="373"/>
      <c r="J95" s="373"/>
      <c r="K95" s="373"/>
      <c r="L95" s="373"/>
      <c r="M95" s="373"/>
      <c r="N95" s="373"/>
      <c r="O95" s="373"/>
    </row>
    <row r="96" spans="1:16" ht="12" customHeight="1">
      <c r="A96" s="408" t="s">
        <v>781</v>
      </c>
      <c r="B96" s="427" t="s">
        <v>782</v>
      </c>
      <c r="C96" s="404">
        <f>C85+C80+C75+C71+C95</f>
        <v>60912</v>
      </c>
      <c r="D96" s="404">
        <f>D85+D80+D75+D71+D95</f>
        <v>60912</v>
      </c>
      <c r="E96" s="404">
        <f>E85+E80+E75+E71+E95</f>
        <v>0</v>
      </c>
      <c r="F96" s="404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 customHeight="1">
      <c r="A97" s="397" t="s">
        <v>783</v>
      </c>
      <c r="B97" s="403" t="s">
        <v>784</v>
      </c>
      <c r="C97" s="404">
        <f>C96+C68+C66</f>
        <v>65469</v>
      </c>
      <c r="D97" s="404">
        <f>D96+D68+D66</f>
        <v>65469</v>
      </c>
      <c r="E97" s="404">
        <f>E96+E68+E66</f>
        <v>0</v>
      </c>
      <c r="F97" s="404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15" ht="12" customHeight="1">
      <c r="A98" s="418"/>
      <c r="B98" s="428"/>
      <c r="C98" s="429"/>
      <c r="D98" s="429"/>
      <c r="E98" s="429"/>
      <c r="F98" s="430"/>
      <c r="G98" s="373"/>
      <c r="H98" s="373"/>
      <c r="I98" s="373"/>
      <c r="J98" s="373"/>
      <c r="K98" s="373"/>
      <c r="L98" s="373"/>
      <c r="M98" s="373"/>
      <c r="N98" s="373"/>
      <c r="O98" s="373"/>
    </row>
    <row r="99" spans="1:27" ht="12" customHeight="1">
      <c r="A99" s="414" t="s">
        <v>785</v>
      </c>
      <c r="B99" s="431"/>
      <c r="C99" s="429"/>
      <c r="D99" s="429"/>
      <c r="E99" s="429"/>
      <c r="F99" s="432" t="s">
        <v>540</v>
      </c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</row>
    <row r="100" spans="1:16" s="434" customFormat="1" ht="24" customHeight="1">
      <c r="A100" s="393" t="s">
        <v>475</v>
      </c>
      <c r="B100" s="403" t="s">
        <v>476</v>
      </c>
      <c r="C100" s="393" t="s">
        <v>786</v>
      </c>
      <c r="D100" s="393" t="s">
        <v>787</v>
      </c>
      <c r="E100" s="393" t="s">
        <v>788</v>
      </c>
      <c r="F100" s="393" t="s">
        <v>789</v>
      </c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</row>
    <row r="101" spans="1:16" s="434" customFormat="1" ht="12" customHeight="1">
      <c r="A101" s="393" t="s">
        <v>14</v>
      </c>
      <c r="B101" s="403" t="s">
        <v>15</v>
      </c>
      <c r="C101" s="393">
        <v>1</v>
      </c>
      <c r="D101" s="393">
        <v>2</v>
      </c>
      <c r="E101" s="393">
        <v>3</v>
      </c>
      <c r="F101" s="420">
        <v>4</v>
      </c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</row>
    <row r="102" spans="1:15" ht="12" customHeight="1">
      <c r="A102" s="405" t="s">
        <v>790</v>
      </c>
      <c r="B102" s="406" t="s">
        <v>791</v>
      </c>
      <c r="C102" s="400"/>
      <c r="D102" s="400"/>
      <c r="E102" s="400"/>
      <c r="F102" s="435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  <c r="O102" s="373"/>
    </row>
    <row r="103" spans="1:15" ht="12" customHeight="1">
      <c r="A103" s="405" t="s">
        <v>792</v>
      </c>
      <c r="B103" s="406" t="s">
        <v>793</v>
      </c>
      <c r="C103" s="400"/>
      <c r="D103" s="400"/>
      <c r="E103" s="400"/>
      <c r="F103" s="435">
        <f>C103+D103-E103</f>
        <v>0</v>
      </c>
      <c r="G103" s="373"/>
      <c r="H103" s="373"/>
      <c r="I103" s="373"/>
      <c r="J103" s="373"/>
      <c r="K103" s="373"/>
      <c r="L103" s="373"/>
      <c r="M103" s="373"/>
      <c r="N103" s="373"/>
      <c r="O103" s="373"/>
    </row>
    <row r="104" spans="1:15" ht="12" customHeight="1">
      <c r="A104" s="405" t="s">
        <v>794</v>
      </c>
      <c r="B104" s="406" t="s">
        <v>795</v>
      </c>
      <c r="C104" s="400">
        <v>490</v>
      </c>
      <c r="D104" s="400">
        <v>0</v>
      </c>
      <c r="E104" s="400">
        <v>25</v>
      </c>
      <c r="F104" s="435">
        <f>C104+D104-E104</f>
        <v>465</v>
      </c>
      <c r="G104" s="373"/>
      <c r="H104" s="373"/>
      <c r="I104" s="373"/>
      <c r="J104" s="373"/>
      <c r="K104" s="373"/>
      <c r="L104" s="373"/>
      <c r="M104" s="373"/>
      <c r="N104" s="373"/>
      <c r="O104" s="373"/>
    </row>
    <row r="105" spans="1:16" ht="12" customHeight="1">
      <c r="A105" s="436" t="s">
        <v>796</v>
      </c>
      <c r="B105" s="403" t="s">
        <v>797</v>
      </c>
      <c r="C105" s="413">
        <f>SUM(C102:C104)</f>
        <v>490</v>
      </c>
      <c r="D105" s="413">
        <f>SUM(D102:D104)</f>
        <v>0</v>
      </c>
      <c r="E105" s="413">
        <f>SUM(E102:E104)</f>
        <v>25</v>
      </c>
      <c r="F105" s="413">
        <f>SUM(F102:F104)</f>
        <v>465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 customHeight="1">
      <c r="A106" s="437" t="s">
        <v>798</v>
      </c>
      <c r="B106" s="438"/>
      <c r="C106" s="414"/>
      <c r="D106" s="414"/>
      <c r="E106" s="414"/>
      <c r="F106" s="394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</row>
    <row r="107" spans="1:27" ht="24" customHeight="1">
      <c r="A107" s="439" t="s">
        <v>799</v>
      </c>
      <c r="B107" s="439"/>
      <c r="C107" s="439"/>
      <c r="D107" s="439"/>
      <c r="E107" s="439"/>
      <c r="F107" s="439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</row>
    <row r="108" spans="1:15" ht="12" customHeight="1">
      <c r="A108" s="414"/>
      <c r="B108" s="415"/>
      <c r="C108" s="414"/>
      <c r="D108" s="414"/>
      <c r="E108" s="414"/>
      <c r="F108" s="394"/>
      <c r="G108" s="373"/>
      <c r="H108" s="373"/>
      <c r="I108" s="373"/>
      <c r="J108" s="373"/>
      <c r="K108" s="373"/>
      <c r="L108" s="373"/>
      <c r="M108" s="373"/>
      <c r="N108" s="373"/>
      <c r="O108" s="373"/>
    </row>
    <row r="109" spans="1:15" ht="12" customHeight="1">
      <c r="A109" s="440" t="s">
        <v>800</v>
      </c>
      <c r="B109" s="441"/>
      <c r="C109" s="442" t="s">
        <v>275</v>
      </c>
      <c r="D109" s="442"/>
      <c r="E109" s="442" t="s">
        <v>276</v>
      </c>
      <c r="F109" s="442"/>
      <c r="G109" s="373"/>
      <c r="H109" s="373"/>
      <c r="I109" s="373"/>
      <c r="J109" s="373"/>
      <c r="K109" s="373"/>
      <c r="L109" s="373"/>
      <c r="M109" s="373"/>
      <c r="N109" s="373"/>
      <c r="O109" s="373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2">
      <selection activeCell="A31" sqref="A31"/>
    </sheetView>
  </sheetViews>
  <sheetFormatPr defaultColWidth="11.00390625" defaultRowHeight="12" customHeight="1"/>
  <cols>
    <col min="1" max="1" width="52.75390625" style="443" customWidth="1"/>
    <col min="2" max="2" width="9.125" style="444" customWidth="1"/>
    <col min="3" max="3" width="12.875" style="443" customWidth="1"/>
    <col min="4" max="4" width="11.875" style="443" customWidth="1"/>
    <col min="5" max="5" width="12.875" style="443" customWidth="1"/>
    <col min="6" max="6" width="11.375" style="443" customWidth="1"/>
    <col min="7" max="7" width="12.375" style="443" customWidth="1"/>
    <col min="8" max="8" width="22.50390625" style="443" customWidth="1"/>
    <col min="9" max="9" width="16.75390625" style="443" customWidth="1"/>
    <col min="10" max="16384" width="10.75390625" style="443" customWidth="1"/>
  </cols>
  <sheetData>
    <row r="1" spans="1:9" ht="12" customHeight="1">
      <c r="A1" s="445"/>
      <c r="B1" s="446"/>
      <c r="C1" s="445"/>
      <c r="D1" s="445"/>
      <c r="E1" s="445"/>
      <c r="F1" s="445"/>
      <c r="G1" s="445"/>
      <c r="H1" s="445"/>
      <c r="I1" s="445"/>
    </row>
    <row r="2" spans="1:9" ht="12" customHeight="1">
      <c r="A2" s="445"/>
      <c r="B2" s="446"/>
      <c r="C2" s="447"/>
      <c r="D2" s="448"/>
      <c r="E2" s="447" t="s">
        <v>801</v>
      </c>
      <c r="F2" s="447"/>
      <c r="G2" s="447"/>
      <c r="H2" s="445"/>
      <c r="I2" s="445"/>
    </row>
    <row r="3" spans="1:9" ht="12" customHeight="1">
      <c r="A3" s="445"/>
      <c r="B3" s="446"/>
      <c r="C3" s="449" t="s">
        <v>802</v>
      </c>
      <c r="D3" s="449"/>
      <c r="E3" s="449"/>
      <c r="F3" s="449"/>
      <c r="G3" s="449"/>
      <c r="H3" s="445"/>
      <c r="I3" s="445"/>
    </row>
    <row r="4" spans="1:9" ht="15" customHeight="1">
      <c r="A4" s="309" t="s">
        <v>392</v>
      </c>
      <c r="B4" s="379"/>
      <c r="C4" s="450"/>
      <c r="D4" s="450"/>
      <c r="E4" s="450"/>
      <c r="F4" s="450"/>
      <c r="G4" s="450"/>
      <c r="H4" s="10" t="s">
        <v>393</v>
      </c>
      <c r="I4" s="450" t="s">
        <v>803</v>
      </c>
    </row>
    <row r="5" spans="1:9" ht="15" customHeight="1">
      <c r="A5" s="311" t="s">
        <v>538</v>
      </c>
      <c r="B5" s="451"/>
      <c r="C5" s="312"/>
      <c r="D5" s="312"/>
      <c r="E5" s="312"/>
      <c r="F5" s="312"/>
      <c r="G5" s="312"/>
      <c r="H5" s="9" t="s">
        <v>4</v>
      </c>
      <c r="I5" s="312"/>
    </row>
    <row r="6" spans="1:9" ht="12" customHeight="1">
      <c r="A6" s="311"/>
      <c r="B6" s="451"/>
      <c r="C6" s="312"/>
      <c r="D6" s="312"/>
      <c r="E6" s="312"/>
      <c r="F6" s="312"/>
      <c r="G6" s="312"/>
      <c r="H6" s="312"/>
      <c r="I6" s="311" t="s">
        <v>804</v>
      </c>
    </row>
    <row r="7" spans="1:9" s="455" customFormat="1" ht="12" customHeight="1">
      <c r="A7" s="452" t="s">
        <v>475</v>
      </c>
      <c r="B7" s="453"/>
      <c r="C7" s="454" t="s">
        <v>805</v>
      </c>
      <c r="D7" s="454"/>
      <c r="E7" s="454"/>
      <c r="F7" s="454" t="s">
        <v>806</v>
      </c>
      <c r="G7" s="454"/>
      <c r="H7" s="454"/>
      <c r="I7" s="454"/>
    </row>
    <row r="8" spans="1:9" s="455" customFormat="1" ht="21.75" customHeight="1">
      <c r="A8" s="452"/>
      <c r="B8" s="456" t="s">
        <v>8</v>
      </c>
      <c r="C8" s="457" t="s">
        <v>807</v>
      </c>
      <c r="D8" s="457" t="s">
        <v>808</v>
      </c>
      <c r="E8" s="457" t="s">
        <v>809</v>
      </c>
      <c r="F8" s="458" t="s">
        <v>810</v>
      </c>
      <c r="G8" s="459" t="s">
        <v>811</v>
      </c>
      <c r="H8" s="459"/>
      <c r="I8" s="459" t="s">
        <v>812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551</v>
      </c>
      <c r="H9" s="454" t="s">
        <v>552</v>
      </c>
      <c r="I9" s="459"/>
    </row>
    <row r="10" spans="1:9" s="465" customFormat="1" ht="12" customHeight="1">
      <c r="A10" s="462" t="s">
        <v>14</v>
      </c>
      <c r="B10" s="463" t="s">
        <v>15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 customHeight="1">
      <c r="A11" s="466" t="s">
        <v>813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 customHeight="1">
      <c r="A12" s="468" t="s">
        <v>814</v>
      </c>
      <c r="B12" s="469" t="s">
        <v>815</v>
      </c>
      <c r="C12" s="470"/>
      <c r="D12" s="471"/>
      <c r="E12" s="471"/>
      <c r="F12" s="471"/>
      <c r="G12" s="471"/>
      <c r="H12" s="471"/>
      <c r="I12" s="472">
        <f>F12+G12-H12</f>
        <v>0</v>
      </c>
    </row>
    <row r="13" spans="1:9" s="465" customFormat="1" ht="12" customHeight="1">
      <c r="A13" s="468" t="s">
        <v>816</v>
      </c>
      <c r="B13" s="469" t="s">
        <v>817</v>
      </c>
      <c r="C13" s="471"/>
      <c r="D13" s="471"/>
      <c r="E13" s="471"/>
      <c r="F13" s="471"/>
      <c r="G13" s="471"/>
      <c r="H13" s="471"/>
      <c r="I13" s="472">
        <f aca="true" t="shared" si="0" ref="I13:I26">F13+G13-H13</f>
        <v>0</v>
      </c>
    </row>
    <row r="14" spans="1:9" s="465" customFormat="1" ht="12" customHeight="1">
      <c r="A14" s="468" t="s">
        <v>612</v>
      </c>
      <c r="B14" s="469" t="s">
        <v>818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 customHeight="1">
      <c r="A15" s="468" t="s">
        <v>819</v>
      </c>
      <c r="B15" s="469" t="s">
        <v>820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 customHeight="1">
      <c r="A16" s="468" t="s">
        <v>78</v>
      </c>
      <c r="B16" s="469" t="s">
        <v>821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 customHeight="1">
      <c r="A17" s="474" t="s">
        <v>580</v>
      </c>
      <c r="B17" s="475" t="s">
        <v>822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 customHeight="1">
      <c r="A18" s="466" t="s">
        <v>823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 customHeight="1">
      <c r="A19" s="468" t="s">
        <v>814</v>
      </c>
      <c r="B19" s="469" t="s">
        <v>824</v>
      </c>
      <c r="C19" s="471"/>
      <c r="D19" s="471"/>
      <c r="E19" s="471"/>
      <c r="F19" s="471"/>
      <c r="G19" s="471"/>
      <c r="H19" s="471">
        <v>0</v>
      </c>
      <c r="I19" s="472">
        <f t="shared" si="0"/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 customHeight="1">
      <c r="A20" s="468" t="s">
        <v>825</v>
      </c>
      <c r="B20" s="469" t="s">
        <v>826</v>
      </c>
      <c r="C20" s="471"/>
      <c r="D20" s="471"/>
      <c r="E20" s="471"/>
      <c r="F20" s="471"/>
      <c r="G20" s="471"/>
      <c r="H20" s="471"/>
      <c r="I20" s="472">
        <f t="shared" si="0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 customHeight="1">
      <c r="A21" s="468" t="s">
        <v>827</v>
      </c>
      <c r="B21" s="469" t="s">
        <v>828</v>
      </c>
      <c r="C21" s="471"/>
      <c r="D21" s="471"/>
      <c r="E21" s="471"/>
      <c r="F21" s="471"/>
      <c r="G21" s="471"/>
      <c r="H21" s="471"/>
      <c r="I21" s="472">
        <f t="shared" si="0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 customHeight="1">
      <c r="A22" s="468" t="s">
        <v>829</v>
      </c>
      <c r="B22" s="469" t="s">
        <v>830</v>
      </c>
      <c r="C22" s="471"/>
      <c r="D22" s="471"/>
      <c r="E22" s="471"/>
      <c r="F22" s="478"/>
      <c r="G22" s="471"/>
      <c r="H22" s="471"/>
      <c r="I22" s="472">
        <f t="shared" si="0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 customHeight="1">
      <c r="A23" s="468" t="s">
        <v>831</v>
      </c>
      <c r="B23" s="469" t="s">
        <v>832</v>
      </c>
      <c r="C23" s="471"/>
      <c r="D23" s="471"/>
      <c r="E23" s="471"/>
      <c r="F23" s="471"/>
      <c r="G23" s="471"/>
      <c r="H23" s="471"/>
      <c r="I23" s="472">
        <f t="shared" si="0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 customHeight="1">
      <c r="A24" s="468" t="s">
        <v>833</v>
      </c>
      <c r="B24" s="469" t="s">
        <v>834</v>
      </c>
      <c r="C24" s="471"/>
      <c r="D24" s="471"/>
      <c r="E24" s="471"/>
      <c r="F24" s="471"/>
      <c r="G24" s="471"/>
      <c r="H24" s="471"/>
      <c r="I24" s="472">
        <f t="shared" si="0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 customHeight="1">
      <c r="A25" s="479" t="s">
        <v>835</v>
      </c>
      <c r="B25" s="480" t="s">
        <v>836</v>
      </c>
      <c r="C25" s="471"/>
      <c r="D25" s="471"/>
      <c r="E25" s="471"/>
      <c r="F25" s="471"/>
      <c r="G25" s="471"/>
      <c r="H25" s="471"/>
      <c r="I25" s="472">
        <f t="shared" si="0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 customHeight="1">
      <c r="A26" s="474" t="s">
        <v>837</v>
      </c>
      <c r="B26" s="475" t="s">
        <v>838</v>
      </c>
      <c r="C26" s="462">
        <f aca="true" t="shared" si="2" ref="C26:H26">SUM(C19:C25)</f>
        <v>0</v>
      </c>
      <c r="D26" s="462">
        <f t="shared" si="2"/>
        <v>0</v>
      </c>
      <c r="E26" s="462">
        <f t="shared" si="2"/>
        <v>0</v>
      </c>
      <c r="F26" s="462">
        <f t="shared" si="2"/>
        <v>0</v>
      </c>
      <c r="G26" s="462">
        <f t="shared" si="2"/>
        <v>0</v>
      </c>
      <c r="H26" s="462">
        <f t="shared" si="2"/>
        <v>0</v>
      </c>
      <c r="I26" s="472">
        <f t="shared" si="0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 customHeight="1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485" t="s">
        <v>839</v>
      </c>
      <c r="B28" s="485"/>
      <c r="C28" s="485"/>
      <c r="D28" s="485"/>
      <c r="E28" s="485"/>
      <c r="F28" s="485"/>
      <c r="G28" s="485"/>
      <c r="H28" s="485"/>
      <c r="I28" s="485"/>
    </row>
    <row r="29" spans="1:9" s="465" customFormat="1" ht="12" customHeight="1">
      <c r="A29" s="445"/>
      <c r="B29" s="446"/>
      <c r="C29" s="445"/>
      <c r="D29" s="486"/>
      <c r="E29" s="486"/>
      <c r="F29" s="486"/>
      <c r="G29" s="486"/>
      <c r="H29" s="486"/>
      <c r="I29" s="486"/>
    </row>
    <row r="30" spans="1:9" s="465" customFormat="1" ht="12" customHeight="1">
      <c r="A30" s="447" t="s">
        <v>274</v>
      </c>
      <c r="B30" s="487"/>
      <c r="C30" s="447"/>
      <c r="D30" s="449" t="s">
        <v>389</v>
      </c>
      <c r="E30" s="449"/>
      <c r="F30" s="488"/>
      <c r="G30" s="489"/>
      <c r="H30" s="490" t="s">
        <v>276</v>
      </c>
      <c r="I30" s="488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A133" sqref="A133"/>
    </sheetView>
  </sheetViews>
  <sheetFormatPr defaultColWidth="11.00390625" defaultRowHeight="12.75" customHeight="1"/>
  <cols>
    <col min="1" max="1" width="42.00390625" style="491" customWidth="1"/>
    <col min="2" max="2" width="8.125" style="492" customWidth="1"/>
    <col min="3" max="3" width="19.75390625" style="491" customWidth="1"/>
    <col min="4" max="4" width="20.125" style="491" customWidth="1"/>
    <col min="5" max="5" width="23.75390625" style="491" customWidth="1"/>
    <col min="6" max="6" width="19.75390625" style="491" customWidth="1"/>
    <col min="7" max="16384" width="10.75390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495" t="s">
        <v>840</v>
      </c>
      <c r="B2" s="495"/>
      <c r="C2" s="495"/>
      <c r="D2" s="495"/>
      <c r="E2" s="495"/>
      <c r="F2" s="495"/>
    </row>
    <row r="3" spans="1:6" ht="12.75" customHeight="1">
      <c r="A3" s="495" t="s">
        <v>841</v>
      </c>
      <c r="B3" s="495"/>
      <c r="C3" s="495"/>
      <c r="D3" s="495"/>
      <c r="E3" s="495"/>
      <c r="F3" s="495"/>
    </row>
    <row r="4" spans="1:6" ht="12.75" customHeight="1">
      <c r="A4" s="496"/>
      <c r="B4" s="497"/>
      <c r="C4" s="496"/>
      <c r="D4" s="496"/>
      <c r="E4" s="496"/>
      <c r="F4" s="496"/>
    </row>
    <row r="5" spans="1:6" ht="12.75" customHeight="1">
      <c r="A5" s="498" t="s">
        <v>842</v>
      </c>
      <c r="B5" s="497"/>
      <c r="C5" s="496"/>
      <c r="D5" s="496"/>
      <c r="E5" s="116" t="s">
        <v>393</v>
      </c>
      <c r="F5" s="496"/>
    </row>
    <row r="6" spans="1:13" ht="15" customHeight="1">
      <c r="A6" s="499" t="s">
        <v>843</v>
      </c>
      <c r="B6" s="500"/>
      <c r="C6" s="501"/>
      <c r="D6" s="501"/>
      <c r="E6" s="115" t="s">
        <v>844</v>
      </c>
      <c r="F6" s="501"/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 customHeight="1">
      <c r="A8" s="506" t="s">
        <v>845</v>
      </c>
      <c r="B8" s="507" t="s">
        <v>8</v>
      </c>
      <c r="C8" s="508" t="s">
        <v>846</v>
      </c>
      <c r="D8" s="508" t="s">
        <v>847</v>
      </c>
      <c r="E8" s="508" t="s">
        <v>848</v>
      </c>
      <c r="F8" s="508" t="s">
        <v>849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 customHeight="1">
      <c r="A9" s="508" t="s">
        <v>14</v>
      </c>
      <c r="B9" s="507" t="s">
        <v>15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850</v>
      </c>
      <c r="B10" s="512"/>
      <c r="C10" s="513"/>
      <c r="D10" s="513"/>
      <c r="E10" s="513"/>
      <c r="F10" s="513"/>
    </row>
    <row r="11" spans="1:6" ht="18" customHeight="1">
      <c r="A11" s="514" t="s">
        <v>851</v>
      </c>
      <c r="B11" s="515"/>
      <c r="C11" s="513"/>
      <c r="D11" s="513"/>
      <c r="E11" s="513"/>
      <c r="F11" s="513"/>
    </row>
    <row r="12" spans="1:6" ht="14.25" customHeight="1">
      <c r="A12" s="514" t="s">
        <v>852</v>
      </c>
      <c r="B12" s="515"/>
      <c r="C12" s="516"/>
      <c r="D12" s="516"/>
      <c r="E12" s="516"/>
      <c r="F12" s="517">
        <f>C12-E12</f>
        <v>0</v>
      </c>
    </row>
    <row r="13" spans="1:6" ht="12.75" customHeight="1">
      <c r="A13" s="514" t="s">
        <v>853</v>
      </c>
      <c r="B13" s="515"/>
      <c r="C13" s="516"/>
      <c r="D13" s="516"/>
      <c r="E13" s="516"/>
      <c r="F13" s="517">
        <f aca="true" t="shared" si="0" ref="F13:F26">C13-E13</f>
        <v>0</v>
      </c>
    </row>
    <row r="14" spans="1:6" ht="12.75" customHeight="1">
      <c r="A14" s="514" t="s">
        <v>565</v>
      </c>
      <c r="B14" s="515"/>
      <c r="C14" s="516"/>
      <c r="D14" s="516"/>
      <c r="E14" s="516"/>
      <c r="F14" s="517">
        <f t="shared" si="0"/>
        <v>0</v>
      </c>
    </row>
    <row r="15" spans="1:6" ht="12.75" customHeight="1">
      <c r="A15" s="514" t="s">
        <v>568</v>
      </c>
      <c r="B15" s="515"/>
      <c r="C15" s="516"/>
      <c r="D15" s="516"/>
      <c r="E15" s="516"/>
      <c r="F15" s="517">
        <f t="shared" si="0"/>
        <v>0</v>
      </c>
    </row>
    <row r="16" spans="1:6" ht="12.75" customHeight="1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 customHeight="1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 customHeight="1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 customHeight="1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 customHeight="1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 customHeight="1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 customHeight="1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 customHeight="1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 customHeight="1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 customHeight="1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580</v>
      </c>
      <c r="B27" s="519" t="s">
        <v>854</v>
      </c>
      <c r="C27" s="513">
        <f>SUM(C12:C26)</f>
        <v>0</v>
      </c>
      <c r="D27" s="513"/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855</v>
      </c>
      <c r="B28" s="522"/>
      <c r="C28" s="513"/>
      <c r="D28" s="513"/>
      <c r="E28" s="513"/>
      <c r="F28" s="520"/>
    </row>
    <row r="29" spans="1:6" ht="12.75" customHeight="1">
      <c r="A29" s="514" t="s">
        <v>559</v>
      </c>
      <c r="B29" s="522"/>
      <c r="C29" s="516"/>
      <c r="D29" s="516"/>
      <c r="E29" s="516"/>
      <c r="F29" s="517">
        <f>C29-E29</f>
        <v>0</v>
      </c>
    </row>
    <row r="30" spans="1:6" ht="12.75" customHeight="1">
      <c r="A30" s="514" t="s">
        <v>562</v>
      </c>
      <c r="B30" s="522"/>
      <c r="C30" s="516"/>
      <c r="D30" s="516"/>
      <c r="E30" s="516"/>
      <c r="F30" s="517">
        <f aca="true" t="shared" si="1" ref="F30:F43">C30-E30</f>
        <v>0</v>
      </c>
    </row>
    <row r="31" spans="1:6" ht="12.75" customHeight="1">
      <c r="A31" s="514" t="s">
        <v>565</v>
      </c>
      <c r="B31" s="522"/>
      <c r="C31" s="516"/>
      <c r="D31" s="516"/>
      <c r="E31" s="516"/>
      <c r="F31" s="517">
        <f t="shared" si="1"/>
        <v>0</v>
      </c>
    </row>
    <row r="32" spans="1:6" ht="12.75" customHeight="1">
      <c r="A32" s="514" t="s">
        <v>568</v>
      </c>
      <c r="B32" s="522"/>
      <c r="C32" s="516"/>
      <c r="D32" s="516"/>
      <c r="E32" s="516"/>
      <c r="F32" s="517">
        <f t="shared" si="1"/>
        <v>0</v>
      </c>
    </row>
    <row r="33" spans="1:6" ht="12.75" customHeight="1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 customHeight="1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 customHeight="1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 customHeight="1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 customHeight="1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 customHeight="1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 customHeight="1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 customHeight="1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 customHeight="1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 customHeight="1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837</v>
      </c>
      <c r="B44" s="519" t="s">
        <v>856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857</v>
      </c>
      <c r="B45" s="522"/>
      <c r="C45" s="513"/>
      <c r="D45" s="513"/>
      <c r="E45" s="513"/>
      <c r="F45" s="520"/>
    </row>
    <row r="46" spans="1:6" ht="12.75" customHeight="1">
      <c r="A46" s="514" t="s">
        <v>559</v>
      </c>
      <c r="B46" s="522"/>
      <c r="C46" s="516"/>
      <c r="D46" s="516"/>
      <c r="E46" s="516"/>
      <c r="F46" s="517">
        <f>C46-E46</f>
        <v>0</v>
      </c>
    </row>
    <row r="47" spans="1:6" ht="12.75" customHeight="1">
      <c r="A47" s="514" t="s">
        <v>562</v>
      </c>
      <c r="B47" s="522"/>
      <c r="C47" s="516"/>
      <c r="D47" s="516"/>
      <c r="E47" s="516"/>
      <c r="F47" s="517">
        <f aca="true" t="shared" si="2" ref="F47:F60">C47-E47</f>
        <v>0</v>
      </c>
    </row>
    <row r="48" spans="1:6" ht="12.75" customHeight="1">
      <c r="A48" s="514" t="s">
        <v>565</v>
      </c>
      <c r="B48" s="522"/>
      <c r="C48" s="516"/>
      <c r="D48" s="516"/>
      <c r="E48" s="516"/>
      <c r="F48" s="517">
        <f t="shared" si="2"/>
        <v>0</v>
      </c>
    </row>
    <row r="49" spans="1:6" ht="12.75" customHeight="1">
      <c r="A49" s="514" t="s">
        <v>568</v>
      </c>
      <c r="B49" s="522"/>
      <c r="C49" s="516"/>
      <c r="D49" s="516"/>
      <c r="E49" s="516"/>
      <c r="F49" s="517">
        <f t="shared" si="2"/>
        <v>0</v>
      </c>
    </row>
    <row r="50" spans="1:6" ht="12.75" customHeight="1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 customHeight="1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 customHeight="1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 customHeight="1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 customHeight="1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 customHeight="1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 customHeight="1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 customHeight="1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 customHeight="1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 customHeight="1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858</v>
      </c>
      <c r="B61" s="519" t="s">
        <v>859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860</v>
      </c>
      <c r="B62" s="522"/>
      <c r="C62" s="513"/>
      <c r="D62" s="513"/>
      <c r="E62" s="513"/>
      <c r="F62" s="520"/>
    </row>
    <row r="63" spans="1:6" ht="12.75" customHeight="1">
      <c r="A63" s="514" t="s">
        <v>559</v>
      </c>
      <c r="B63" s="522"/>
      <c r="C63" s="516"/>
      <c r="D63" s="516"/>
      <c r="E63" s="516"/>
      <c r="F63" s="517">
        <f>C63-E63</f>
        <v>0</v>
      </c>
    </row>
    <row r="64" spans="1:6" ht="12.75" customHeight="1">
      <c r="A64" s="514" t="s">
        <v>562</v>
      </c>
      <c r="B64" s="522"/>
      <c r="C64" s="516"/>
      <c r="D64" s="516"/>
      <c r="E64" s="516"/>
      <c r="F64" s="517">
        <f aca="true" t="shared" si="3" ref="F64:F77">C64-E64</f>
        <v>0</v>
      </c>
    </row>
    <row r="65" spans="1:6" ht="12.75" customHeight="1">
      <c r="A65" s="514" t="s">
        <v>565</v>
      </c>
      <c r="B65" s="522"/>
      <c r="C65" s="516"/>
      <c r="D65" s="516"/>
      <c r="E65" s="516"/>
      <c r="F65" s="517">
        <f t="shared" si="3"/>
        <v>0</v>
      </c>
    </row>
    <row r="66" spans="1:6" ht="12.75" customHeight="1">
      <c r="A66" s="514" t="s">
        <v>568</v>
      </c>
      <c r="B66" s="522"/>
      <c r="C66" s="516"/>
      <c r="D66" s="516"/>
      <c r="E66" s="516"/>
      <c r="F66" s="517">
        <f t="shared" si="3"/>
        <v>0</v>
      </c>
    </row>
    <row r="67" spans="1:6" ht="12.75" customHeight="1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 customHeight="1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 customHeight="1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 customHeight="1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 customHeight="1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 customHeight="1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 customHeight="1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 customHeight="1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 customHeight="1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 customHeight="1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597</v>
      </c>
      <c r="B78" s="519" t="s">
        <v>861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862</v>
      </c>
      <c r="B79" s="519" t="s">
        <v>863</v>
      </c>
      <c r="C79" s="513">
        <f>C78+C61+C44+C27</f>
        <v>0</v>
      </c>
      <c r="D79" s="513"/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864</v>
      </c>
      <c r="B80" s="519"/>
      <c r="C80" s="513"/>
      <c r="D80" s="513"/>
      <c r="E80" s="513"/>
      <c r="F80" s="520"/>
    </row>
    <row r="81" spans="1:6" ht="14.25" customHeight="1">
      <c r="A81" s="514" t="s">
        <v>851</v>
      </c>
      <c r="B81" s="522"/>
      <c r="C81" s="513"/>
      <c r="D81" s="513"/>
      <c r="E81" s="513"/>
      <c r="F81" s="520"/>
    </row>
    <row r="82" spans="1:6" ht="12.75" customHeight="1">
      <c r="A82" s="514" t="s">
        <v>852</v>
      </c>
      <c r="B82" s="522"/>
      <c r="C82" s="516">
        <v>1</v>
      </c>
      <c r="D82" s="516">
        <v>100</v>
      </c>
      <c r="E82" s="516"/>
      <c r="F82" s="517">
        <f>C82-E82</f>
        <v>1</v>
      </c>
    </row>
    <row r="83" spans="1:6" ht="12.75" customHeight="1">
      <c r="A83" s="514" t="s">
        <v>853</v>
      </c>
      <c r="B83" s="522"/>
      <c r="C83" s="516"/>
      <c r="D83" s="516"/>
      <c r="E83" s="516"/>
      <c r="F83" s="517">
        <f aca="true" t="shared" si="4" ref="F83:F96">C83-E83</f>
        <v>0</v>
      </c>
    </row>
    <row r="84" spans="1:6" ht="12.75" customHeight="1">
      <c r="A84" s="514" t="s">
        <v>565</v>
      </c>
      <c r="B84" s="522"/>
      <c r="C84" s="516"/>
      <c r="D84" s="516"/>
      <c r="E84" s="516"/>
      <c r="F84" s="517">
        <f t="shared" si="4"/>
        <v>0</v>
      </c>
    </row>
    <row r="85" spans="1:6" ht="12.75" customHeight="1">
      <c r="A85" s="514" t="s">
        <v>568</v>
      </c>
      <c r="B85" s="522"/>
      <c r="C85" s="516"/>
      <c r="D85" s="516"/>
      <c r="E85" s="516"/>
      <c r="F85" s="517">
        <f t="shared" si="4"/>
        <v>0</v>
      </c>
    </row>
    <row r="86" spans="1:6" ht="12.75" customHeight="1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 customHeight="1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 customHeight="1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 customHeight="1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 customHeight="1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 customHeight="1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 customHeight="1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 customHeight="1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 customHeight="1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580</v>
      </c>
      <c r="B97" s="519" t="s">
        <v>865</v>
      </c>
      <c r="C97" s="513">
        <f>SUM(C82:C96)</f>
        <v>1</v>
      </c>
      <c r="D97" s="513"/>
      <c r="E97" s="513">
        <f>SUM(E82:E96)</f>
        <v>0</v>
      </c>
      <c r="F97" s="520">
        <f>SUM(F82:F96)</f>
        <v>1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855</v>
      </c>
      <c r="B98" s="522"/>
      <c r="C98" s="513"/>
      <c r="D98" s="513"/>
      <c r="E98" s="513"/>
      <c r="F98" s="520"/>
    </row>
    <row r="99" spans="1:6" ht="12.75" customHeight="1">
      <c r="A99" s="514" t="s">
        <v>559</v>
      </c>
      <c r="B99" s="522"/>
      <c r="C99" s="516"/>
      <c r="D99" s="516"/>
      <c r="E99" s="516"/>
      <c r="F99" s="517">
        <f>C99-E99</f>
        <v>0</v>
      </c>
    </row>
    <row r="100" spans="1:6" ht="12.75" customHeight="1">
      <c r="A100" s="514" t="s">
        <v>562</v>
      </c>
      <c r="B100" s="522"/>
      <c r="C100" s="516"/>
      <c r="D100" s="516"/>
      <c r="E100" s="516"/>
      <c r="F100" s="517">
        <f aca="true" t="shared" si="5" ref="F100:F113">C100-E100</f>
        <v>0</v>
      </c>
    </row>
    <row r="101" spans="1:6" ht="12.75" customHeight="1">
      <c r="A101" s="514" t="s">
        <v>565</v>
      </c>
      <c r="B101" s="522"/>
      <c r="C101" s="516"/>
      <c r="D101" s="516"/>
      <c r="E101" s="516"/>
      <c r="F101" s="517">
        <f t="shared" si="5"/>
        <v>0</v>
      </c>
    </row>
    <row r="102" spans="1:6" ht="12.75" customHeight="1">
      <c r="A102" s="514" t="s">
        <v>568</v>
      </c>
      <c r="B102" s="522"/>
      <c r="C102" s="516"/>
      <c r="D102" s="516"/>
      <c r="E102" s="516"/>
      <c r="F102" s="517">
        <f t="shared" si="5"/>
        <v>0</v>
      </c>
    </row>
    <row r="103" spans="1:6" ht="12.75" customHeight="1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 customHeight="1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 customHeight="1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 customHeight="1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 customHeight="1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 customHeight="1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 customHeight="1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 customHeight="1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 customHeight="1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837</v>
      </c>
      <c r="B114" s="519" t="s">
        <v>866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857</v>
      </c>
      <c r="B115" s="522"/>
      <c r="C115" s="513"/>
      <c r="D115" s="513"/>
      <c r="E115" s="513"/>
      <c r="F115" s="520"/>
    </row>
    <row r="116" spans="1:6" ht="12.75" customHeight="1">
      <c r="A116" s="514" t="s">
        <v>559</v>
      </c>
      <c r="B116" s="522"/>
      <c r="C116" s="516"/>
      <c r="D116" s="516"/>
      <c r="E116" s="516"/>
      <c r="F116" s="517">
        <f>C116-E116</f>
        <v>0</v>
      </c>
    </row>
    <row r="117" spans="1:6" ht="12.75" customHeight="1">
      <c r="A117" s="514" t="s">
        <v>562</v>
      </c>
      <c r="B117" s="522"/>
      <c r="C117" s="516"/>
      <c r="D117" s="516"/>
      <c r="E117" s="516"/>
      <c r="F117" s="517">
        <f aca="true" t="shared" si="6" ref="F117:F130">C117-E117</f>
        <v>0</v>
      </c>
    </row>
    <row r="118" spans="1:6" ht="12.75" customHeight="1">
      <c r="A118" s="514" t="s">
        <v>565</v>
      </c>
      <c r="B118" s="522"/>
      <c r="C118" s="516"/>
      <c r="D118" s="516"/>
      <c r="E118" s="516"/>
      <c r="F118" s="517">
        <f t="shared" si="6"/>
        <v>0</v>
      </c>
    </row>
    <row r="119" spans="1:6" ht="12.75" customHeight="1">
      <c r="A119" s="514" t="s">
        <v>568</v>
      </c>
      <c r="B119" s="522"/>
      <c r="C119" s="516"/>
      <c r="D119" s="516"/>
      <c r="E119" s="516"/>
      <c r="F119" s="517">
        <f t="shared" si="6"/>
        <v>0</v>
      </c>
    </row>
    <row r="120" spans="1:6" ht="12.75" customHeight="1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 customHeight="1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 customHeight="1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 customHeight="1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 customHeight="1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 customHeight="1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 customHeight="1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 customHeight="1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 customHeight="1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858</v>
      </c>
      <c r="B131" s="519" t="s">
        <v>867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860</v>
      </c>
      <c r="B132" s="522"/>
      <c r="C132" s="513"/>
      <c r="D132" s="513"/>
      <c r="E132" s="513"/>
      <c r="F132" s="520"/>
    </row>
    <row r="133" spans="1:6" ht="12.75" customHeight="1">
      <c r="A133" s="514" t="s">
        <v>559</v>
      </c>
      <c r="B133" s="522"/>
      <c r="C133" s="516">
        <v>8</v>
      </c>
      <c r="D133" s="516"/>
      <c r="E133" s="516"/>
      <c r="F133" s="517">
        <f>C133-E133</f>
        <v>8</v>
      </c>
    </row>
    <row r="134" spans="1:6" ht="12.75" customHeight="1">
      <c r="A134" s="514" t="s">
        <v>562</v>
      </c>
      <c r="B134" s="522"/>
      <c r="C134" s="516"/>
      <c r="D134" s="516"/>
      <c r="E134" s="516"/>
      <c r="F134" s="517">
        <f aca="true" t="shared" si="7" ref="F134:F147">C134-E134</f>
        <v>0</v>
      </c>
    </row>
    <row r="135" spans="1:6" ht="12.75" customHeight="1">
      <c r="A135" s="514" t="s">
        <v>565</v>
      </c>
      <c r="B135" s="522"/>
      <c r="C135" s="516"/>
      <c r="D135" s="516"/>
      <c r="E135" s="516"/>
      <c r="F135" s="517">
        <f t="shared" si="7"/>
        <v>0</v>
      </c>
    </row>
    <row r="136" spans="1:6" ht="12.75" customHeight="1">
      <c r="A136" s="514" t="s">
        <v>568</v>
      </c>
      <c r="B136" s="522"/>
      <c r="C136" s="516"/>
      <c r="D136" s="516"/>
      <c r="E136" s="516"/>
      <c r="F136" s="517">
        <f t="shared" si="7"/>
        <v>0</v>
      </c>
    </row>
    <row r="137" spans="1:6" ht="12.75" customHeight="1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 customHeight="1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 customHeight="1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 customHeight="1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 customHeight="1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 customHeight="1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 customHeight="1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 customHeight="1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 customHeight="1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597</v>
      </c>
      <c r="B148" s="519" t="s">
        <v>868</v>
      </c>
      <c r="C148" s="513">
        <f>SUM(C133:C147)</f>
        <v>8</v>
      </c>
      <c r="D148" s="513"/>
      <c r="E148" s="513">
        <f>SUM(E133:E147)</f>
        <v>0</v>
      </c>
      <c r="F148" s="520">
        <f>SUM(F133:F147)</f>
        <v>8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869</v>
      </c>
      <c r="B149" s="519" t="s">
        <v>870</v>
      </c>
      <c r="C149" s="513">
        <f>C148+C131+C114+C97</f>
        <v>9</v>
      </c>
      <c r="D149" s="513"/>
      <c r="E149" s="513">
        <f>E148+E131+E114+E97</f>
        <v>0</v>
      </c>
      <c r="F149" s="520">
        <f>F148+F131+F114+F97</f>
        <v>9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871</v>
      </c>
      <c r="B151" s="528"/>
      <c r="C151" s="527" t="s">
        <v>872</v>
      </c>
      <c r="D151" s="529"/>
      <c r="E151" s="527" t="s">
        <v>873</v>
      </c>
      <c r="F151" s="529"/>
    </row>
  </sheetData>
  <sheetProtection sheet="1"/>
  <mergeCells count="2">
    <mergeCell ref="A2:F2"/>
    <mergeCell ref="A3:F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2014-02-27T12:36:32Z</cp:lastPrinted>
  <dcterms:created xsi:type="dcterms:W3CDTF">2000-06-29T10:02:40Z</dcterms:created>
  <dcterms:modified xsi:type="dcterms:W3CDTF">2014-02-28T09:32:17Z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